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BuÇalışmaKitabı" defaultThemeVersion="164011"/>
  <workbookProtection workbookAlgorithmName="SHA-512" workbookHashValue="USR47v5ZW9k73csRierHgiC0D8v7B0m4gtdR2WXY/+Wu/afYscXnPhV+PzAhgTOkFklbsIlIVNUpOdKeYwBgAg==" workbookSaltValue="UhRxL+lW9+usERpxDnFAxQ==" workbookSpinCount="100000" lockStructure="1"/>
  <bookViews>
    <workbookView xWindow="0" yWindow="0" windowWidth="28800" windowHeight="12030" firstSheet="1" activeTab="1"/>
  </bookViews>
  <sheets>
    <sheet name="Tablolar" sheetId="2" state="hidden" r:id="rId1"/>
    <sheet name="Sıvılaşma Potansiyeli Analizi" sheetId="1" r:id="rId2"/>
  </sheets>
  <definedNames>
    <definedName name="_xlnm.Print_Area" localSheetId="1">'Sıvılaşma Potansiyeli Analizi'!$A$1:$EG$36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17" i="1" l="1"/>
  <c r="DG17" i="1"/>
  <c r="EB31" i="1" l="1"/>
  <c r="DX31" i="1"/>
  <c r="DT31" i="1"/>
  <c r="DO31" i="1"/>
  <c r="DK31" i="1"/>
  <c r="DG31" i="1"/>
  <c r="DC31" i="1"/>
  <c r="CR31" i="1"/>
  <c r="CN31" i="1"/>
  <c r="CJ31" i="1"/>
  <c r="CF31" i="1"/>
  <c r="CB31" i="1"/>
  <c r="BY31" i="1"/>
  <c r="BT31" i="1"/>
  <c r="BN31" i="1"/>
  <c r="BJ28" i="1"/>
  <c r="BT28" i="1" s="1"/>
  <c r="BJ31" i="1"/>
  <c r="BD28" i="1"/>
  <c r="BD31" i="1"/>
  <c r="BD17" i="1"/>
  <c r="BA28" i="1"/>
  <c r="BA31" i="1"/>
  <c r="BA17" i="1"/>
  <c r="AX19" i="1"/>
  <c r="AX20" i="1"/>
  <c r="AX21" i="1"/>
  <c r="AX22" i="1"/>
  <c r="AX23" i="1"/>
  <c r="AX24" i="1"/>
  <c r="AX25" i="1"/>
  <c r="AX26" i="1"/>
  <c r="AX27" i="1"/>
  <c r="AX28" i="1"/>
  <c r="AX29" i="1"/>
  <c r="AX30" i="1"/>
  <c r="AX31" i="1"/>
  <c r="AX18" i="1"/>
  <c r="AX17" i="1"/>
  <c r="AU28" i="1"/>
  <c r="AU31" i="1"/>
  <c r="BG19" i="1"/>
  <c r="BG20" i="1"/>
  <c r="BG21" i="1"/>
  <c r="BG22" i="1"/>
  <c r="BG23" i="1"/>
  <c r="BG24" i="1"/>
  <c r="BG25" i="1"/>
  <c r="BG26" i="1"/>
  <c r="BG27" i="1"/>
  <c r="BG28" i="1"/>
  <c r="BG29" i="1"/>
  <c r="BG30" i="1"/>
  <c r="BG31" i="1"/>
  <c r="BG18" i="1"/>
  <c r="CN28" i="1" l="1"/>
  <c r="BN28" i="1"/>
  <c r="CJ28" i="1"/>
  <c r="CF28" i="1"/>
  <c r="CR28" i="1"/>
  <c r="CB28" i="1"/>
  <c r="BY28" i="1"/>
  <c r="BG17" i="1"/>
  <c r="AQ31" i="1"/>
  <c r="AM19" i="1"/>
  <c r="AQ19" i="1" s="1"/>
  <c r="AM20" i="1"/>
  <c r="AQ20" i="1" s="1"/>
  <c r="AM21" i="1"/>
  <c r="AQ21" i="1" s="1"/>
  <c r="AM22" i="1"/>
  <c r="AQ22" i="1" s="1"/>
  <c r="AM23" i="1"/>
  <c r="AQ23" i="1" s="1"/>
  <c r="AM24" i="1"/>
  <c r="AQ24" i="1" s="1"/>
  <c r="AM25" i="1"/>
  <c r="AQ25" i="1" s="1"/>
  <c r="AM26" i="1"/>
  <c r="AQ26" i="1" s="1"/>
  <c r="AM27" i="1"/>
  <c r="AQ27" i="1" s="1"/>
  <c r="AM28" i="1"/>
  <c r="AQ28" i="1" s="1"/>
  <c r="AM29" i="1"/>
  <c r="AQ29" i="1" s="1"/>
  <c r="AM30" i="1"/>
  <c r="AQ30" i="1" s="1"/>
  <c r="AM31" i="1"/>
  <c r="AM18" i="1"/>
  <c r="AQ18" i="1" s="1"/>
  <c r="AM17" i="1"/>
  <c r="AQ17" i="1" s="1"/>
  <c r="EB28" i="1" l="1"/>
  <c r="DK28" i="1"/>
  <c r="DO28" i="1"/>
  <c r="DC28" i="1"/>
  <c r="DT28" i="1"/>
  <c r="DX28" i="1"/>
  <c r="DG28" i="1"/>
  <c r="HS17" i="1"/>
  <c r="HR17" i="1"/>
  <c r="BA29" i="1" l="1"/>
  <c r="BA30" i="1"/>
  <c r="BA27" i="1"/>
  <c r="BA19" i="1"/>
  <c r="BA23" i="1"/>
  <c r="BA24" i="1"/>
  <c r="BD19" i="1"/>
  <c r="BD23" i="1"/>
  <c r="BD24" i="1"/>
  <c r="BD30" i="1"/>
  <c r="BD27" i="1"/>
  <c r="BD29" i="1"/>
  <c r="BD22" i="1"/>
  <c r="BD21" i="1"/>
  <c r="BD20" i="1"/>
  <c r="BD18" i="1"/>
  <c r="BD26" i="1"/>
  <c r="BD25" i="1"/>
  <c r="BA20" i="1"/>
  <c r="BA21" i="1"/>
  <c r="BA22" i="1"/>
  <c r="BA25" i="1"/>
  <c r="BA26" i="1"/>
  <c r="BA18" i="1"/>
  <c r="HO26" i="1"/>
  <c r="AU26" i="1" s="1"/>
  <c r="HO29" i="1"/>
  <c r="AU29" i="1" s="1"/>
  <c r="HO31" i="1"/>
  <c r="BJ29" i="1" l="1"/>
  <c r="BN29" i="1" s="1"/>
  <c r="BY29" i="1" s="1"/>
  <c r="BJ26" i="1"/>
  <c r="HO30" i="1"/>
  <c r="AU30" i="1" s="1"/>
  <c r="BJ30" i="1" s="1"/>
  <c r="HO32" i="1"/>
  <c r="HO28" i="1"/>
  <c r="HO27" i="1"/>
  <c r="AU27" i="1" s="1"/>
  <c r="BJ27" i="1" s="1"/>
  <c r="BN30" i="1" l="1"/>
  <c r="BY30" i="1" s="1"/>
  <c r="BT29" i="1"/>
  <c r="CB29" i="1" s="1"/>
  <c r="CF29" i="1"/>
  <c r="CJ29" i="1" s="1"/>
  <c r="BN26" i="1"/>
  <c r="BT26" i="1" s="1"/>
  <c r="BN27" i="1"/>
  <c r="HO17" i="1"/>
  <c r="AU17" i="1" s="1"/>
  <c r="BJ17" i="1" s="1"/>
  <c r="CN29" i="1" l="1"/>
  <c r="DC29" i="1" s="1"/>
  <c r="CF30" i="1"/>
  <c r="CJ30" i="1" s="1"/>
  <c r="BT30" i="1"/>
  <c r="CB30" i="1" s="1"/>
  <c r="CN30" i="1" s="1"/>
  <c r="CF17" i="1"/>
  <c r="CJ17" i="1" s="1"/>
  <c r="BT17" i="1"/>
  <c r="BN17" i="1"/>
  <c r="BY17" i="1" s="1"/>
  <c r="CF26" i="1"/>
  <c r="CJ26" i="1" s="1"/>
  <c r="BY26" i="1"/>
  <c r="CB26" i="1" s="1"/>
  <c r="BY27" i="1"/>
  <c r="BT27" i="1"/>
  <c r="CF27" i="1"/>
  <c r="CJ27" i="1" s="1"/>
  <c r="HO22" i="1"/>
  <c r="AU22" i="1" s="1"/>
  <c r="BJ22" i="1" s="1"/>
  <c r="HO23" i="1"/>
  <c r="AU23" i="1" s="1"/>
  <c r="BJ23" i="1" s="1"/>
  <c r="HO24" i="1"/>
  <c r="AU24" i="1" s="1"/>
  <c r="BJ24" i="1" s="1"/>
  <c r="HO25" i="1"/>
  <c r="AU25" i="1" s="1"/>
  <c r="BJ25" i="1" s="1"/>
  <c r="HO21" i="1"/>
  <c r="AU21" i="1" s="1"/>
  <c r="BJ21" i="1" s="1"/>
  <c r="HO20" i="1"/>
  <c r="AU20" i="1" s="1"/>
  <c r="BJ20" i="1" s="1"/>
  <c r="HO18" i="1"/>
  <c r="AU18" i="1" s="1"/>
  <c r="BJ18" i="1" s="1"/>
  <c r="HO19" i="1"/>
  <c r="AU19" i="1" s="1"/>
  <c r="BJ19" i="1" s="1"/>
  <c r="CR29" i="1" l="1"/>
  <c r="DT29" i="1"/>
  <c r="DG29" i="1"/>
  <c r="DX29" i="1"/>
  <c r="DK29" i="1"/>
  <c r="DO29" i="1" s="1"/>
  <c r="BN19" i="1"/>
  <c r="BY19" i="1" s="1"/>
  <c r="DK30" i="1"/>
  <c r="DX30" i="1"/>
  <c r="DG30" i="1"/>
  <c r="DT30" i="1"/>
  <c r="DC30" i="1"/>
  <c r="CR30" i="1"/>
  <c r="CN26" i="1"/>
  <c r="DT26" i="1" s="1"/>
  <c r="CB27" i="1"/>
  <c r="CN27" i="1" s="1"/>
  <c r="DT27" i="1" s="1"/>
  <c r="CB17" i="1"/>
  <c r="CN17" i="1"/>
  <c r="DX17" i="1" s="1"/>
  <c r="BN24" i="1"/>
  <c r="CF24" i="1" s="1"/>
  <c r="BN23" i="1"/>
  <c r="BT23" i="1" s="1"/>
  <c r="EB29" i="1"/>
  <c r="BN18" i="1"/>
  <c r="BY18" i="1" s="1"/>
  <c r="BN20" i="1"/>
  <c r="BT20" i="1" s="1"/>
  <c r="BN22" i="1"/>
  <c r="CF22" i="1" s="1"/>
  <c r="BN21" i="1"/>
  <c r="BN25" i="1"/>
  <c r="BT25" i="1" s="1"/>
  <c r="CF19" i="1" l="1"/>
  <c r="CJ19" i="1" s="1"/>
  <c r="BT19" i="1"/>
  <c r="CB19" i="1" s="1"/>
  <c r="DX26" i="1"/>
  <c r="DO30" i="1"/>
  <c r="EB30" i="1"/>
  <c r="CR26" i="1"/>
  <c r="DK26" i="1"/>
  <c r="BY23" i="1"/>
  <c r="CB23" i="1" s="1"/>
  <c r="CF23" i="1"/>
  <c r="CJ23" i="1" s="1"/>
  <c r="DG26" i="1"/>
  <c r="DK27" i="1"/>
  <c r="DX27" i="1"/>
  <c r="CR27" i="1"/>
  <c r="CJ24" i="1"/>
  <c r="DG27" i="1"/>
  <c r="CR17" i="1"/>
  <c r="DK17" i="1"/>
  <c r="DC17" i="1"/>
  <c r="BY24" i="1"/>
  <c r="BT24" i="1"/>
  <c r="CF20" i="1"/>
  <c r="CJ20" i="1" s="1"/>
  <c r="BT22" i="1"/>
  <c r="BY20" i="1"/>
  <c r="CB20" i="1" s="1"/>
  <c r="CF18" i="1"/>
  <c r="CJ18" i="1" s="1"/>
  <c r="BY25" i="1"/>
  <c r="CB25" i="1" s="1"/>
  <c r="CF25" i="1"/>
  <c r="CJ25" i="1" s="1"/>
  <c r="BY22" i="1"/>
  <c r="CF21" i="1"/>
  <c r="CJ21" i="1" s="1"/>
  <c r="CJ22" i="1"/>
  <c r="BT18" i="1"/>
  <c r="CB18" i="1" s="1"/>
  <c r="BY21" i="1"/>
  <c r="BT21" i="1"/>
  <c r="CN19" i="1" l="1"/>
  <c r="DX19" i="1" s="1"/>
  <c r="CN23" i="1"/>
  <c r="CR23" i="1" s="1"/>
  <c r="CB22" i="1"/>
  <c r="CN22" i="1" s="1"/>
  <c r="DT22" i="1" s="1"/>
  <c r="EB17" i="1"/>
  <c r="DO17" i="1"/>
  <c r="CB24" i="1"/>
  <c r="CN24" i="1" s="1"/>
  <c r="CN20" i="1"/>
  <c r="DG20" i="1" s="1"/>
  <c r="CN18" i="1"/>
  <c r="DT18" i="1" s="1"/>
  <c r="CN25" i="1"/>
  <c r="DC25" i="1" s="1"/>
  <c r="DC26" i="1" s="1"/>
  <c r="CB21" i="1"/>
  <c r="CN21" i="1" s="1"/>
  <c r="DX21" i="1" s="1"/>
  <c r="CR19" i="1" l="1"/>
  <c r="DG23" i="1"/>
  <c r="DT23" i="1"/>
  <c r="DK23" i="1"/>
  <c r="EB19" i="1"/>
  <c r="DG19" i="1"/>
  <c r="DX23" i="1"/>
  <c r="DK19" i="1"/>
  <c r="DT19" i="1"/>
  <c r="DX20" i="1"/>
  <c r="CR20" i="1"/>
  <c r="DK20" i="1"/>
  <c r="DT20" i="1"/>
  <c r="DT24" i="1"/>
  <c r="DK24" i="1"/>
  <c r="DX24" i="1"/>
  <c r="DG24" i="1"/>
  <c r="CR24" i="1"/>
  <c r="DK18" i="1"/>
  <c r="EB18" i="1"/>
  <c r="DC18" i="1"/>
  <c r="DC19" i="1" s="1"/>
  <c r="DC20" i="1" s="1"/>
  <c r="CR18" i="1"/>
  <c r="DG18" i="1"/>
  <c r="DX18" i="1"/>
  <c r="DX25" i="1"/>
  <c r="DG25" i="1"/>
  <c r="CR25" i="1"/>
  <c r="DK22" i="1"/>
  <c r="DK25" i="1"/>
  <c r="DT25" i="1"/>
  <c r="DG22" i="1"/>
  <c r="DX22" i="1"/>
  <c r="DK21" i="1"/>
  <c r="CR21" i="1"/>
  <c r="CR22" i="1"/>
  <c r="DT21" i="1"/>
  <c r="DG21" i="1"/>
  <c r="DO26" i="1"/>
  <c r="EB26" i="1"/>
  <c r="DC27" i="1"/>
  <c r="DO19" i="1" l="1"/>
  <c r="EB20" i="1"/>
  <c r="DC21" i="1"/>
  <c r="DC22" i="1" s="1"/>
  <c r="DO22" i="1" s="1"/>
  <c r="DO20" i="1"/>
  <c r="EB25" i="1"/>
  <c r="DO25" i="1"/>
  <c r="DO18" i="1"/>
  <c r="EB27" i="1"/>
  <c r="DO27" i="1"/>
  <c r="EB21" i="1" l="1"/>
  <c r="DC23" i="1"/>
  <c r="DC24" i="1" s="1"/>
  <c r="EB24" i="1" s="1"/>
  <c r="EB22" i="1"/>
  <c r="DO21" i="1"/>
  <c r="EB23" i="1" l="1"/>
  <c r="DT32" i="1" s="1"/>
  <c r="DZ32" i="1" s="1"/>
  <c r="DO23" i="1"/>
  <c r="DO24" i="1"/>
  <c r="DG32" i="1" l="1"/>
  <c r="DM32" i="1" s="1"/>
</calcChain>
</file>

<file path=xl/comments1.xml><?xml version="1.0" encoding="utf-8"?>
<comments xmlns="http://schemas.openxmlformats.org/spreadsheetml/2006/main">
  <authors>
    <author>Yazar</author>
  </authors>
  <commentList>
    <comment ref="A2" authorId="0" shapeId="0">
      <text>
        <r>
          <rPr>
            <sz val="9"/>
            <color indexed="81"/>
            <rFont val="Tahoma"/>
            <family val="2"/>
            <charset val="162"/>
          </rPr>
          <t>Tij boyu düzeltme katsayısı</t>
        </r>
      </text>
    </comment>
    <comment ref="A10" authorId="0" shapeId="0">
      <text>
        <r>
          <rPr>
            <sz val="9"/>
            <color indexed="81"/>
            <rFont val="Tahoma"/>
            <family val="2"/>
            <charset val="162"/>
          </rPr>
          <t>Sondaj delgi çapı düzeltme katsayısı</t>
        </r>
      </text>
    </comment>
    <comment ref="A14" authorId="0" shapeId="0">
      <text>
        <r>
          <rPr>
            <sz val="9"/>
            <color indexed="81"/>
            <rFont val="Tahoma"/>
            <family val="2"/>
            <charset val="162"/>
          </rPr>
          <t>Enerji oranı düzeltme katsayısı</t>
        </r>
      </text>
    </comment>
    <comment ref="A18" authorId="0" shapeId="0">
      <text>
        <r>
          <rPr>
            <sz val="9"/>
            <color indexed="81"/>
            <rFont val="Tahoma"/>
            <family val="2"/>
            <charset val="162"/>
          </rPr>
          <t>Kohezyonsuz zeminlerde uygulanan jeolojik gerilme (derinlik) katsayısı</t>
        </r>
      </text>
    </comment>
  </commentList>
</comments>
</file>

<file path=xl/sharedStrings.xml><?xml version="1.0" encoding="utf-8"?>
<sst xmlns="http://schemas.openxmlformats.org/spreadsheetml/2006/main" count="304" uniqueCount="263">
  <si>
    <t xml:space="preserve"> Derinlik (m)</t>
  </si>
  <si>
    <t>Değişken</t>
  </si>
  <si>
    <t>Değer</t>
  </si>
  <si>
    <t>Düzeltme Katsayıları</t>
  </si>
  <si>
    <t>4m ile 6m aralığında</t>
  </si>
  <si>
    <t>6m ile 10m aralığında</t>
  </si>
  <si>
    <t>10m'den derin</t>
  </si>
  <si>
    <r>
      <t>C</t>
    </r>
    <r>
      <rPr>
        <vertAlign val="subscript"/>
        <sz val="20"/>
        <color theme="1"/>
        <rFont val="Calibri"/>
        <family val="2"/>
        <charset val="162"/>
        <scheme val="minor"/>
      </rPr>
      <t>R</t>
    </r>
  </si>
  <si>
    <r>
      <t>C</t>
    </r>
    <r>
      <rPr>
        <vertAlign val="subscript"/>
        <sz val="20"/>
        <color theme="1"/>
        <rFont val="Calibri"/>
        <family val="2"/>
        <charset val="162"/>
        <scheme val="minor"/>
      </rPr>
      <t>S</t>
    </r>
  </si>
  <si>
    <r>
      <t>C</t>
    </r>
    <r>
      <rPr>
        <vertAlign val="subscript"/>
        <sz val="20"/>
        <color theme="1"/>
        <rFont val="Calibri"/>
        <family val="2"/>
        <charset val="162"/>
        <scheme val="minor"/>
      </rPr>
      <t>B</t>
    </r>
  </si>
  <si>
    <r>
      <t>C</t>
    </r>
    <r>
      <rPr>
        <vertAlign val="subscript"/>
        <sz val="20"/>
        <color theme="1"/>
        <rFont val="Calibri"/>
        <family val="2"/>
        <charset val="162"/>
        <scheme val="minor"/>
      </rPr>
      <t>E</t>
    </r>
  </si>
  <si>
    <t>Çap 65mm-115mm arasında</t>
  </si>
  <si>
    <t>Çap 150mm</t>
  </si>
  <si>
    <t>Çap 200mm</t>
  </si>
  <si>
    <t>Güvenli tokmak</t>
  </si>
  <si>
    <t>Halkalı tokmak</t>
  </si>
  <si>
    <t>Otomatik darbeli tokmak</t>
  </si>
  <si>
    <r>
      <t>C</t>
    </r>
    <r>
      <rPr>
        <vertAlign val="subscript"/>
        <sz val="20"/>
        <color theme="1"/>
        <rFont val="Calibri"/>
        <family val="2"/>
        <charset val="162"/>
        <scheme val="minor"/>
      </rPr>
      <t>N</t>
    </r>
  </si>
  <si>
    <t>3m ile 4m aralığında</t>
  </si>
  <si>
    <t>İnce Dane İçeriği     (IDI) (%)</t>
  </si>
  <si>
    <t>SPT Verilerinin Düzeltilmesi (16B.2)</t>
  </si>
  <si>
    <t>Deneylerden Alınan Veriler</t>
  </si>
  <si>
    <t>Sıvılaşma Güvenlik Koşulu</t>
  </si>
  <si>
    <t>ZD</t>
  </si>
  <si>
    <t>XXX PROJESİ</t>
  </si>
  <si>
    <t>Ada No:</t>
  </si>
  <si>
    <t>Parsel No:</t>
  </si>
  <si>
    <t>X</t>
  </si>
  <si>
    <t>Y</t>
  </si>
  <si>
    <t>Kot:</t>
  </si>
  <si>
    <t>Datum:</t>
  </si>
  <si>
    <t>WGS 84</t>
  </si>
  <si>
    <t>Koordinatlar:</t>
  </si>
  <si>
    <t>ZE</t>
  </si>
  <si>
    <t>DTS</t>
  </si>
  <si>
    <t>Zemin Tipi (USCS)</t>
  </si>
  <si>
    <t>SM</t>
  </si>
  <si>
    <t>SW</t>
  </si>
  <si>
    <t>SW-SM</t>
  </si>
  <si>
    <t>CL</t>
  </si>
  <si>
    <t>ML</t>
  </si>
  <si>
    <t>CH</t>
  </si>
  <si>
    <t>SP-SM</t>
  </si>
  <si>
    <t>Kil İçeriği (%)</t>
  </si>
  <si>
    <t>Kohezyon Var</t>
  </si>
  <si>
    <t>Kohezyon Yok</t>
  </si>
  <si>
    <t>PROJE ADI:</t>
  </si>
  <si>
    <t>1 -</t>
  </si>
  <si>
    <t>2 -</t>
  </si>
  <si>
    <t>3 -</t>
  </si>
  <si>
    <t>4 -</t>
  </si>
  <si>
    <t>5 -</t>
  </si>
  <si>
    <t>6 -</t>
  </si>
  <si>
    <t>7 -</t>
  </si>
  <si>
    <t>8 -</t>
  </si>
  <si>
    <t>10 -</t>
  </si>
  <si>
    <t>USCS</t>
  </si>
  <si>
    <t>G</t>
  </si>
  <si>
    <t>W</t>
  </si>
  <si>
    <t>P</t>
  </si>
  <si>
    <t>L</t>
  </si>
  <si>
    <t>H</t>
  </si>
  <si>
    <t>O</t>
  </si>
  <si>
    <t>Pt</t>
  </si>
  <si>
    <t>Çakıl</t>
  </si>
  <si>
    <t>İyi Derecelenmiş</t>
  </si>
  <si>
    <t>Kötü Derecelenmiş</t>
  </si>
  <si>
    <t>Düşük Plastisiteli</t>
  </si>
  <si>
    <t>Yüksek Plastisiteli</t>
  </si>
  <si>
    <t>Organik</t>
  </si>
  <si>
    <t>Bataklık Turba</t>
  </si>
  <si>
    <t>GW</t>
  </si>
  <si>
    <t>GP</t>
  </si>
  <si>
    <t>GM</t>
  </si>
  <si>
    <t>GC</t>
  </si>
  <si>
    <t>SP</t>
  </si>
  <si>
    <t>SC</t>
  </si>
  <si>
    <t>OL</t>
  </si>
  <si>
    <t>MH</t>
  </si>
  <si>
    <t>OH</t>
  </si>
  <si>
    <t>İyi Derecelenmiş Çakıl</t>
  </si>
  <si>
    <t>Kötü Derecelenmiş Çakıl</t>
  </si>
  <si>
    <t>Siltli Çakıl</t>
  </si>
  <si>
    <t>Killi Çakıl</t>
  </si>
  <si>
    <t>İyi Derecelenmiş Kum</t>
  </si>
  <si>
    <t>Kötü Derecelenmiş Kum</t>
  </si>
  <si>
    <t>Siltli Kum</t>
  </si>
  <si>
    <t>Killi Kum</t>
  </si>
  <si>
    <t>Düşük Plastisiteli Silt</t>
  </si>
  <si>
    <t>Düşük Plastisiteli Kil</t>
  </si>
  <si>
    <t>Organik Siltler</t>
  </si>
  <si>
    <t>Yüksek Plastisiteli Silt</t>
  </si>
  <si>
    <t>Yüksek Plastisiteli Kil</t>
  </si>
  <si>
    <t>Turba</t>
  </si>
  <si>
    <t>Ortadan Yükseğe Plastisiteli Organik Killer</t>
  </si>
  <si>
    <t>uscs</t>
  </si>
  <si>
    <t>zemin sınıfı</t>
  </si>
  <si>
    <t>SW-SC</t>
  </si>
  <si>
    <t>SP-SC</t>
  </si>
  <si>
    <t>SM-SC</t>
  </si>
  <si>
    <t>GM-GC</t>
  </si>
  <si>
    <t>GW-GC</t>
  </si>
  <si>
    <t>GW-GM</t>
  </si>
  <si>
    <t>GP-GC</t>
  </si>
  <si>
    <t>GP-GM</t>
  </si>
  <si>
    <t>SPT Verileri:</t>
  </si>
  <si>
    <t>Numune Alıcı Tipi</t>
  </si>
  <si>
    <t>Sondaj Delgi Çapı</t>
  </si>
  <si>
    <t>Tokmak Tipi</t>
  </si>
  <si>
    <t>Enerji Oranı (%)</t>
  </si>
  <si>
    <t>numune alıcı tipi</t>
  </si>
  <si>
    <t>sondaj delgi çapı</t>
  </si>
  <si>
    <t>Cn</t>
  </si>
  <si>
    <t>F(z)</t>
  </si>
  <si>
    <t>W(z)</t>
  </si>
  <si>
    <t>-</t>
  </si>
  <si>
    <t>-1-</t>
  </si>
  <si>
    <t>-2-</t>
  </si>
  <si>
    <t>-3-</t>
  </si>
  <si>
    <t>-4-</t>
  </si>
  <si>
    <t>-5-</t>
  </si>
  <si>
    <t>-6-</t>
  </si>
  <si>
    <t>-7-</t>
  </si>
  <si>
    <t>-8-</t>
  </si>
  <si>
    <t>-9-</t>
  </si>
  <si>
    <t>-10-</t>
  </si>
  <si>
    <t>-11-</t>
  </si>
  <si>
    <t>-12-</t>
  </si>
  <si>
    <t>-13-</t>
  </si>
  <si>
    <t>-14-</t>
  </si>
  <si>
    <t>-15-</t>
  </si>
  <si>
    <t>-16-</t>
  </si>
  <si>
    <t>-17-</t>
  </si>
  <si>
    <t>-18-</t>
  </si>
  <si>
    <t>-19-</t>
  </si>
  <si>
    <t>-20-</t>
  </si>
  <si>
    <t>-21-</t>
  </si>
  <si>
    <t>-22-</t>
  </si>
  <si>
    <t>-23-</t>
  </si>
  <si>
    <t>-24-</t>
  </si>
  <si>
    <t>-25-</t>
  </si>
  <si>
    <t>11 -</t>
  </si>
  <si>
    <t>12 -</t>
  </si>
  <si>
    <t>13 -</t>
  </si>
  <si>
    <t>14 -</t>
  </si>
  <si>
    <t>15 -</t>
  </si>
  <si>
    <t>9 -</t>
  </si>
  <si>
    <t>ZF</t>
  </si>
  <si>
    <t xml:space="preserve">DTS: </t>
  </si>
  <si>
    <t>DTS - 1</t>
  </si>
  <si>
    <t>DTS - 1a</t>
  </si>
  <si>
    <t>DTS - 2</t>
  </si>
  <si>
    <t>DTS - 2a</t>
  </si>
  <si>
    <t>DTS - 3</t>
  </si>
  <si>
    <t>DTS - 3a</t>
  </si>
  <si>
    <t>DTS - 4</t>
  </si>
  <si>
    <t>DTS - 4a</t>
  </si>
  <si>
    <t>Sıra No</t>
  </si>
  <si>
    <t>Zemin Sınıfı :</t>
  </si>
  <si>
    <t>Deprem Hesabı Verileri :</t>
  </si>
  <si>
    <t>Sondaj Kuyu No:</t>
  </si>
  <si>
    <t>14688-2</t>
  </si>
  <si>
    <t>Gr</t>
  </si>
  <si>
    <t>saGr</t>
  </si>
  <si>
    <t>siGr</t>
  </si>
  <si>
    <t>clGr</t>
  </si>
  <si>
    <t>sasiGr</t>
  </si>
  <si>
    <t>saclGr</t>
  </si>
  <si>
    <t>Sa</t>
  </si>
  <si>
    <t>grSa</t>
  </si>
  <si>
    <t>siSa</t>
  </si>
  <si>
    <t>clSa</t>
  </si>
  <si>
    <t>grsiSa</t>
  </si>
  <si>
    <t>grclSa</t>
  </si>
  <si>
    <t>Si</t>
  </si>
  <si>
    <t>Cl</t>
  </si>
  <si>
    <t>clSi</t>
  </si>
  <si>
    <t>siCl</t>
  </si>
  <si>
    <t>grSi</t>
  </si>
  <si>
    <t>grclSi</t>
  </si>
  <si>
    <t>saSi</t>
  </si>
  <si>
    <t>saclSi</t>
  </si>
  <si>
    <t>sagrSİ</t>
  </si>
  <si>
    <t>grsaSi</t>
  </si>
  <si>
    <t>sasiCl</t>
  </si>
  <si>
    <t>saCl</t>
  </si>
  <si>
    <t>grCl</t>
  </si>
  <si>
    <t>grsiCl</t>
  </si>
  <si>
    <t>sagrCl</t>
  </si>
  <si>
    <t>grsaCl</t>
  </si>
  <si>
    <t>grsasiS</t>
  </si>
  <si>
    <t>grsaclS</t>
  </si>
  <si>
    <t>sagrsiS</t>
  </si>
  <si>
    <t>sagrclS</t>
  </si>
  <si>
    <t>Mg</t>
  </si>
  <si>
    <t>saOr</t>
  </si>
  <si>
    <t>siOr</t>
  </si>
  <si>
    <t>clOr</t>
  </si>
  <si>
    <t>orSi</t>
  </si>
  <si>
    <t>orCl</t>
  </si>
  <si>
    <t>orSa</t>
  </si>
  <si>
    <t>Bo</t>
  </si>
  <si>
    <t>Co</t>
  </si>
  <si>
    <t>boCo</t>
  </si>
  <si>
    <t>saCo</t>
  </si>
  <si>
    <t>grCo</t>
  </si>
  <si>
    <t>coBo</t>
  </si>
  <si>
    <t>sagrCo</t>
  </si>
  <si>
    <t>Sıvılaşma Direnci Hesabı</t>
  </si>
  <si>
    <t>→</t>
  </si>
  <si>
    <r>
      <rPr>
        <b/>
        <sz val="12"/>
        <rFont val="Symbol"/>
        <family val="1"/>
        <charset val="2"/>
      </rPr>
      <t>g</t>
    </r>
    <r>
      <rPr>
        <b/>
        <vertAlign val="subscript"/>
        <sz val="12"/>
        <rFont val="Calibri"/>
        <family val="2"/>
        <scheme val="minor"/>
      </rPr>
      <t xml:space="preserve">d </t>
    </r>
    <r>
      <rPr>
        <b/>
        <sz val="12"/>
        <rFont val="Calibri"/>
        <family val="2"/>
        <scheme val="minor"/>
      </rPr>
      <t>(kN/m</t>
    </r>
    <r>
      <rPr>
        <b/>
        <vertAlign val="superscript"/>
        <sz val="12"/>
        <rFont val="Calibri"/>
        <family val="2"/>
        <scheme val="minor"/>
      </rPr>
      <t>3</t>
    </r>
    <r>
      <rPr>
        <b/>
        <sz val="12"/>
        <rFont val="Calibri"/>
        <family val="2"/>
        <scheme val="minor"/>
      </rPr>
      <t>)</t>
    </r>
  </si>
  <si>
    <r>
      <rPr>
        <b/>
        <sz val="11"/>
        <rFont val="Calibri"/>
        <family val="2"/>
        <charset val="162"/>
      </rPr>
      <t>←</t>
    </r>
    <r>
      <rPr>
        <sz val="11"/>
        <rFont val="Calibri"/>
        <family val="2"/>
        <charset val="162"/>
      </rPr>
      <t xml:space="preserve">  </t>
    </r>
    <r>
      <rPr>
        <sz val="11"/>
        <rFont val="Calibri"/>
        <family val="2"/>
        <charset val="162"/>
        <scheme val="minor"/>
      </rPr>
      <t>Sıvılaşmanın Bittiği Zemin Tabakası Başlangıç Derinliği</t>
    </r>
  </si>
  <si>
    <r>
      <t>ED 50-3</t>
    </r>
    <r>
      <rPr>
        <sz val="11"/>
        <color theme="1"/>
        <rFont val="Symbol"/>
        <family val="1"/>
        <charset val="2"/>
      </rPr>
      <t>°</t>
    </r>
  </si>
  <si>
    <r>
      <t>ED 50-6</t>
    </r>
    <r>
      <rPr>
        <sz val="11"/>
        <color theme="1"/>
        <rFont val="Symbol"/>
        <family val="1"/>
        <charset val="2"/>
      </rPr>
      <t>°</t>
    </r>
  </si>
  <si>
    <r>
      <t>ITRF-3</t>
    </r>
    <r>
      <rPr>
        <sz val="11"/>
        <color theme="1"/>
        <rFont val="Symbol"/>
        <family val="1"/>
        <charset val="2"/>
      </rPr>
      <t>°</t>
    </r>
  </si>
  <si>
    <r>
      <t>ITRF-6</t>
    </r>
    <r>
      <rPr>
        <sz val="11"/>
        <color theme="1"/>
        <rFont val="Symbol"/>
        <family val="1"/>
        <charset val="2"/>
      </rPr>
      <t>°</t>
    </r>
  </si>
  <si>
    <r>
      <t>τ</t>
    </r>
    <r>
      <rPr>
        <b/>
        <vertAlign val="subscript"/>
        <sz val="14"/>
        <color theme="1"/>
        <rFont val="Calibri"/>
        <family val="2"/>
      </rPr>
      <t>deprem</t>
    </r>
  </si>
  <si>
    <t xml:space="preserve">TMMOB                                                        JEOLOJİ MÜHENDİSLERİ       ODASI </t>
  </si>
  <si>
    <r>
      <t>P</t>
    </r>
    <r>
      <rPr>
        <b/>
        <vertAlign val="subscript"/>
        <sz val="12"/>
        <color theme="1"/>
        <rFont val="Calibri"/>
        <family val="2"/>
        <charset val="162"/>
        <scheme val="minor"/>
      </rPr>
      <t>L</t>
    </r>
    <r>
      <rPr>
        <b/>
        <sz val="12"/>
        <color theme="1"/>
        <rFont val="Calibri"/>
        <family val="2"/>
        <scheme val="minor"/>
      </rPr>
      <t>(z)</t>
    </r>
  </si>
  <si>
    <r>
      <t>Düzeltilmiş SPT                       ( N</t>
    </r>
    <r>
      <rPr>
        <b/>
        <vertAlign val="subscript"/>
        <sz val="12"/>
        <color theme="1"/>
        <rFont val="Calibri"/>
        <family val="2"/>
        <scheme val="minor"/>
      </rPr>
      <t>1,60</t>
    </r>
    <r>
      <rPr>
        <b/>
        <sz val="12"/>
        <color theme="1"/>
        <rFont val="Calibri"/>
        <family val="2"/>
        <scheme val="minor"/>
      </rPr>
      <t xml:space="preserve"> )</t>
    </r>
  </si>
  <si>
    <r>
      <t>İDİ'ye Göre                           Düzeltilmiş                                       SPT ( N</t>
    </r>
    <r>
      <rPr>
        <b/>
        <vertAlign val="subscript"/>
        <sz val="12"/>
        <color theme="1"/>
        <rFont val="Calibri"/>
        <family val="2"/>
        <scheme val="minor"/>
      </rPr>
      <t>1,60f</t>
    </r>
    <r>
      <rPr>
        <b/>
        <sz val="12"/>
        <color theme="1"/>
        <rFont val="Calibri"/>
        <family val="2"/>
        <scheme val="minor"/>
      </rPr>
      <t xml:space="preserve"> )</t>
    </r>
  </si>
  <si>
    <r>
      <t>σ</t>
    </r>
    <r>
      <rPr>
        <b/>
        <vertAlign val="subscript"/>
        <sz val="14"/>
        <color theme="1"/>
        <rFont val="Calibri"/>
        <family val="2"/>
        <charset val="162"/>
        <scheme val="minor"/>
      </rPr>
      <t>vo</t>
    </r>
  </si>
  <si>
    <r>
      <t>σ'</t>
    </r>
    <r>
      <rPr>
        <b/>
        <vertAlign val="subscript"/>
        <sz val="14"/>
        <color theme="1"/>
        <rFont val="Calibri"/>
        <family val="2"/>
        <charset val="162"/>
        <scheme val="minor"/>
      </rPr>
      <t>vo</t>
    </r>
  </si>
  <si>
    <r>
      <t>C</t>
    </r>
    <r>
      <rPr>
        <b/>
        <vertAlign val="subscript"/>
        <sz val="14"/>
        <color theme="1"/>
        <rFont val="Calibri"/>
        <family val="2"/>
        <charset val="162"/>
        <scheme val="minor"/>
      </rPr>
      <t>N</t>
    </r>
  </si>
  <si>
    <r>
      <t>C</t>
    </r>
    <r>
      <rPr>
        <b/>
        <vertAlign val="subscript"/>
        <sz val="14"/>
        <color theme="1"/>
        <rFont val="Calibri"/>
        <family val="2"/>
        <charset val="162"/>
        <scheme val="minor"/>
      </rPr>
      <t>R</t>
    </r>
  </si>
  <si>
    <r>
      <t>C</t>
    </r>
    <r>
      <rPr>
        <b/>
        <vertAlign val="subscript"/>
        <sz val="14"/>
        <color theme="1"/>
        <rFont val="Calibri"/>
        <family val="2"/>
        <charset val="162"/>
        <scheme val="minor"/>
      </rPr>
      <t>S</t>
    </r>
  </si>
  <si>
    <r>
      <t>C</t>
    </r>
    <r>
      <rPr>
        <b/>
        <vertAlign val="subscript"/>
        <sz val="14"/>
        <color theme="1"/>
        <rFont val="Calibri"/>
        <family val="2"/>
        <charset val="162"/>
        <scheme val="minor"/>
      </rPr>
      <t>B</t>
    </r>
  </si>
  <si>
    <r>
      <t>C</t>
    </r>
    <r>
      <rPr>
        <b/>
        <vertAlign val="subscript"/>
        <sz val="14"/>
        <color theme="1"/>
        <rFont val="Calibri"/>
        <family val="2"/>
        <charset val="162"/>
        <scheme val="minor"/>
      </rPr>
      <t>E</t>
    </r>
  </si>
  <si>
    <r>
      <t>r</t>
    </r>
    <r>
      <rPr>
        <b/>
        <vertAlign val="subscript"/>
        <sz val="14"/>
        <color theme="1"/>
        <rFont val="Calibri"/>
        <family val="2"/>
        <scheme val="minor"/>
      </rPr>
      <t>d</t>
    </r>
  </si>
  <si>
    <t>Sıvılaşan Tabaka Kalınlığı</t>
  </si>
  <si>
    <t>-26-</t>
  </si>
  <si>
    <t>-27-</t>
  </si>
  <si>
    <t>Sıvılaşma Potansiyeli İndeksi</t>
  </si>
  <si>
    <t xml:space="preserve"> Deprem Kayma Gerilmesi</t>
  </si>
  <si>
    <t>-28-</t>
  </si>
  <si>
    <t>-29-</t>
  </si>
  <si>
    <t>-30-</t>
  </si>
  <si>
    <t>-31-</t>
  </si>
  <si>
    <t>-32-</t>
  </si>
  <si>
    <t>NOT : Hesaplamaların sorumluluğu kullanıcıya ait olup, Sıvılaşma Analizi hesap cetveline ait telif hakları, 5846 sayılı Fikir ve Sanat Eserleri Kanunu gereğince TMMOB Jeoloji Mühendisleri Odasına ait olup, izin almaksızın içeriğinde herhangi bir değişiklik yapılamaz. Hesap cetveli JMO logolu kullanılmak kaydıyla  ücretsiz olarak herkesin kullanımına açıktır. Ancak Oda logosunun hesap cetvelinden çıkarılarak kullanılmasının tespit edilmesi durumunda 5846 sayılı kanun gereğince ilgili kişi hakkında gerekli hukuki yollara başvurulur.</t>
  </si>
  <si>
    <t>Standart (iç tüpü olan)</t>
  </si>
  <si>
    <t>İç tüpü olmayan</t>
  </si>
  <si>
    <r>
      <t>τ</t>
    </r>
    <r>
      <rPr>
        <b/>
        <vertAlign val="subscript"/>
        <sz val="14"/>
        <color theme="1"/>
        <rFont val="Calibri"/>
        <family val="2"/>
        <charset val="162"/>
      </rPr>
      <t>R</t>
    </r>
  </si>
  <si>
    <r>
      <t>τ</t>
    </r>
    <r>
      <rPr>
        <b/>
        <vertAlign val="subscript"/>
        <sz val="14"/>
        <color theme="1"/>
        <rFont val="Calibri"/>
        <family val="2"/>
        <scheme val="minor"/>
      </rPr>
      <t xml:space="preserve">R </t>
    </r>
    <r>
      <rPr>
        <b/>
        <sz val="14"/>
        <color theme="1"/>
        <rFont val="Calibri"/>
        <family val="2"/>
        <scheme val="minor"/>
      </rPr>
      <t>/τ</t>
    </r>
    <r>
      <rPr>
        <b/>
        <vertAlign val="subscript"/>
        <sz val="14"/>
        <color theme="1"/>
        <rFont val="Calibri"/>
        <family val="2"/>
        <scheme val="minor"/>
      </rPr>
      <t>deprem</t>
    </r>
    <r>
      <rPr>
        <b/>
        <sz val="14"/>
        <color theme="1"/>
        <rFont val="Calibri"/>
        <family val="2"/>
        <scheme val="minor"/>
      </rPr>
      <t xml:space="preserve"> </t>
    </r>
    <r>
      <rPr>
        <b/>
        <sz val="14"/>
        <color theme="1"/>
        <rFont val="Arial Tur"/>
        <charset val="162"/>
      </rPr>
      <t>≥</t>
    </r>
    <r>
      <rPr>
        <b/>
        <sz val="14"/>
        <color theme="1"/>
        <rFont val="Calibri"/>
        <family val="2"/>
      </rPr>
      <t xml:space="preserve"> </t>
    </r>
    <r>
      <rPr>
        <b/>
        <sz val="14"/>
        <color theme="1"/>
        <rFont val="Calibri"/>
        <family val="2"/>
        <charset val="162"/>
      </rPr>
      <t>1.10</t>
    </r>
  </si>
  <si>
    <t>Yeraltı Su Seviyesi :</t>
  </si>
  <si>
    <t>SPT - N</t>
  </si>
  <si>
    <t>Zemin Tipi                                                       (TS-EN ISO 14688-2)</t>
  </si>
  <si>
    <t>Plastisite İndisi (PI)</t>
  </si>
  <si>
    <r>
      <rPr>
        <b/>
        <sz val="12"/>
        <rFont val="Symbol"/>
        <family val="1"/>
        <charset val="2"/>
      </rPr>
      <t>g</t>
    </r>
    <r>
      <rPr>
        <b/>
        <vertAlign val="subscript"/>
        <sz val="12"/>
        <rFont val="Calibri"/>
        <family val="2"/>
        <scheme val="minor"/>
      </rPr>
      <t xml:space="preserve">n </t>
    </r>
    <r>
      <rPr>
        <b/>
        <sz val="12"/>
        <rFont val="Calibri"/>
        <family val="2"/>
        <scheme val="minor"/>
      </rPr>
      <t>(kN/m</t>
    </r>
    <r>
      <rPr>
        <b/>
        <vertAlign val="superscript"/>
        <sz val="12"/>
        <rFont val="Calibri"/>
        <family val="2"/>
        <scheme val="minor"/>
      </rPr>
      <t>3</t>
    </r>
    <r>
      <rPr>
        <b/>
        <sz val="12"/>
        <rFont val="Calibri"/>
        <family val="2"/>
        <scheme val="minor"/>
      </rPr>
      <t>)</t>
    </r>
  </si>
  <si>
    <r>
      <t>CRR</t>
    </r>
    <r>
      <rPr>
        <b/>
        <vertAlign val="subscript"/>
        <sz val="14"/>
        <color theme="1"/>
        <rFont val="Calibri"/>
        <family val="2"/>
        <scheme val="minor"/>
      </rPr>
      <t>M=7,5</t>
    </r>
  </si>
  <si>
    <r>
      <rPr>
        <b/>
        <i/>
        <sz val="14"/>
        <color theme="1"/>
        <rFont val="Calibri"/>
        <family val="2"/>
        <charset val="162"/>
        <scheme val="minor"/>
      </rPr>
      <t>C</t>
    </r>
    <r>
      <rPr>
        <b/>
        <vertAlign val="subscript"/>
        <sz val="14"/>
        <color theme="1"/>
        <rFont val="Calibri"/>
        <family val="2"/>
        <scheme val="minor"/>
      </rPr>
      <t>M</t>
    </r>
  </si>
  <si>
    <t xml:space="preserve">Sıvılaşma Potansiyel İndeksi, LPI </t>
  </si>
  <si>
    <r>
      <t>Sıvılaşma Şiddeti İndeksi, L</t>
    </r>
    <r>
      <rPr>
        <b/>
        <vertAlign val="subscript"/>
        <sz val="12"/>
        <rFont val="Calibri"/>
        <family val="2"/>
        <charset val="162"/>
        <scheme val="minor"/>
      </rPr>
      <t>S</t>
    </r>
  </si>
  <si>
    <t>CN</t>
  </si>
  <si>
    <t>Cr</t>
  </si>
  <si>
    <t>TÜRKİYE BİNA DEPREM YÖNETMELİĞİ İLE UYUMLU                                                                                    BASİTLEŞTİRİLMİŞ ZEMİN SIVILAŞMA POTANSİYELİ ANALİZİ</t>
  </si>
  <si>
    <r>
      <t xml:space="preserve">Sönmez ve Gökçeoğlu      </t>
    </r>
    <r>
      <rPr>
        <b/>
        <sz val="10"/>
        <color theme="1"/>
        <rFont val="Calibri"/>
        <family val="2"/>
        <charset val="162"/>
        <scheme val="minor"/>
      </rPr>
      <t>[2005]</t>
    </r>
  </si>
  <si>
    <r>
      <rPr>
        <b/>
        <sz val="14"/>
        <color theme="1"/>
        <rFont val="Calibri"/>
        <family val="2"/>
        <charset val="162"/>
        <scheme val="minor"/>
      </rPr>
      <t xml:space="preserve">Iwasaki vd.           </t>
    </r>
    <r>
      <rPr>
        <b/>
        <sz val="10"/>
        <color theme="1"/>
        <rFont val="Calibri"/>
        <family val="2"/>
        <charset val="162"/>
        <scheme val="minor"/>
      </rPr>
      <t>[1982]</t>
    </r>
  </si>
  <si>
    <r>
      <t>S</t>
    </r>
    <r>
      <rPr>
        <b/>
        <vertAlign val="subscript"/>
        <sz val="13"/>
        <color theme="1"/>
        <rFont val="Calibri"/>
        <family val="2"/>
        <charset val="162"/>
        <scheme val="minor"/>
      </rPr>
      <t>DS</t>
    </r>
    <r>
      <rPr>
        <b/>
        <sz val="13"/>
        <color theme="1"/>
        <rFont val="Calibri"/>
        <family val="2"/>
        <charset val="162"/>
        <scheme val="minor"/>
      </rPr>
      <t xml:space="preserve"> : </t>
    </r>
  </si>
  <si>
    <r>
      <t>M</t>
    </r>
    <r>
      <rPr>
        <b/>
        <vertAlign val="subscript"/>
        <sz val="13"/>
        <color theme="1"/>
        <rFont val="Calibri"/>
        <family val="2"/>
        <charset val="162"/>
        <scheme val="minor"/>
      </rPr>
      <t>w</t>
    </r>
    <r>
      <rPr>
        <b/>
        <sz val="13"/>
        <color theme="1"/>
        <rFont val="Calibri"/>
        <family val="2"/>
        <charset val="162"/>
        <scheme val="minor"/>
      </rPr>
      <t xml:space="preserve"> :</t>
    </r>
  </si>
  <si>
    <t>R</t>
  </si>
  <si>
    <t>XXX</t>
  </si>
  <si>
    <t>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</si>
</sst>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0.0"/>
    <numFmt numFmtId="166" formatCode="0.00#\m"/>
    <numFmt numFmtId="167" formatCode="0.000"/>
    <numFmt numFmtId="168" formatCode="#,##0.00\m"/>
    <numFmt numFmtId="169" formatCode="0.00\m"/>
    <numFmt numFmtId="170" formatCode="\L\P\I\ \=\ 0.00"/>
    <numFmt numFmtId="171" formatCode="&quot;LSI =&quot;\ 0.00"/>
    <numFmt numFmtId="172" formatCode="&quot;SK-&quot;0"/>
    <numFmt numFmtId="173" formatCode="&quot;LSI =&quot;\ 0"/>
    <numFmt numFmtId="174" formatCode="\L\P\I\ \=\ 0"/>
  </numFmts>
  <fonts count="54">
    <font>
      <sz val="11"/>
      <color theme="1"/>
      <name val="Calibri"/>
      <family val="2"/>
      <scheme val="minor"/>
    </font>
    <font>
      <sz val="11"/>
      <color theme="1"/>
      <name val="Calibri"/>
      <family val="2"/>
      <charset val="162"/>
      <scheme val="minor"/>
    </font>
    <font>
      <sz val="11"/>
      <color theme="1"/>
      <name val="Calibri"/>
      <family val="2"/>
      <charset val="162"/>
      <scheme val="minor"/>
    </font>
    <font>
      <sz val="12"/>
      <color theme="1"/>
      <name val="Calibri"/>
      <family val="2"/>
      <scheme val="minor"/>
    </font>
    <font>
      <b/>
      <sz val="12"/>
      <color theme="1"/>
      <name val="Calibri"/>
      <family val="2"/>
      <charset val="162"/>
      <scheme val="minor"/>
    </font>
    <font>
      <b/>
      <sz val="12"/>
      <color theme="1"/>
      <name val="Calibri"/>
      <family val="2"/>
      <scheme val="minor"/>
    </font>
    <font>
      <b/>
      <vertAlign val="subscript"/>
      <sz val="12"/>
      <color theme="1"/>
      <name val="Calibri"/>
      <family val="2"/>
      <charset val="162"/>
      <scheme val="minor"/>
    </font>
    <font>
      <sz val="9"/>
      <color indexed="81"/>
      <name val="Tahoma"/>
      <family val="2"/>
      <charset val="162"/>
    </font>
    <font>
      <b/>
      <sz val="14"/>
      <color theme="1"/>
      <name val="Calibri"/>
      <family val="2"/>
      <charset val="162"/>
      <scheme val="minor"/>
    </font>
    <font>
      <sz val="12"/>
      <color theme="1"/>
      <name val="Calibri"/>
      <family val="2"/>
      <charset val="162"/>
      <scheme val="minor"/>
    </font>
    <font>
      <sz val="20"/>
      <color theme="1"/>
      <name val="Calibri"/>
      <family val="2"/>
      <charset val="162"/>
      <scheme val="minor"/>
    </font>
    <font>
      <vertAlign val="subscript"/>
      <sz val="20"/>
      <color theme="1"/>
      <name val="Calibri"/>
      <family val="2"/>
      <charset val="162"/>
      <scheme val="minor"/>
    </font>
    <font>
      <sz val="12"/>
      <color theme="1"/>
      <name val="Arial Tur"/>
      <charset val="162"/>
    </font>
    <font>
      <b/>
      <sz val="14"/>
      <color theme="1"/>
      <name val="Calibri"/>
      <family val="2"/>
      <scheme val="minor"/>
    </font>
    <font>
      <sz val="11"/>
      <name val="Calibri"/>
      <family val="2"/>
      <scheme val="minor"/>
    </font>
    <font>
      <b/>
      <sz val="12"/>
      <name val="Calibri"/>
      <family val="2"/>
      <scheme val="minor"/>
    </font>
    <font>
      <sz val="12"/>
      <name val="Calibri"/>
      <family val="2"/>
      <charset val="162"/>
      <scheme val="minor"/>
    </font>
    <font>
      <b/>
      <sz val="11"/>
      <color theme="1"/>
      <name val="Calibri"/>
      <family val="2"/>
      <scheme val="minor"/>
    </font>
    <font>
      <b/>
      <sz val="11"/>
      <color theme="1"/>
      <name val="Calibri"/>
      <family val="2"/>
      <charset val="162"/>
      <scheme val="minor"/>
    </font>
    <font>
      <b/>
      <sz val="11"/>
      <color theme="1"/>
      <name val="Calibri"/>
      <family val="2"/>
    </font>
    <font>
      <sz val="8"/>
      <color theme="1"/>
      <name val="Calibri"/>
      <family val="2"/>
      <scheme val="minor"/>
    </font>
    <font>
      <b/>
      <sz val="10"/>
      <color theme="1"/>
      <name val="Calibri"/>
      <family val="2"/>
      <charset val="162"/>
      <scheme val="minor"/>
    </font>
    <font>
      <b/>
      <sz val="10"/>
      <color theme="1"/>
      <name val="Calibri"/>
      <family val="2"/>
      <charset val="162"/>
    </font>
    <font>
      <sz val="12"/>
      <name val="Calibri"/>
      <family val="2"/>
      <scheme val="minor"/>
    </font>
    <font>
      <b/>
      <sz val="11"/>
      <name val="Calibri"/>
      <family val="2"/>
      <scheme val="minor"/>
    </font>
    <font>
      <b/>
      <sz val="14"/>
      <name val="Calibri"/>
      <family val="2"/>
      <scheme val="minor"/>
    </font>
    <font>
      <b/>
      <sz val="11"/>
      <name val="Calibri"/>
      <family val="2"/>
      <charset val="162"/>
    </font>
    <font>
      <b/>
      <sz val="11"/>
      <name val="Calibri"/>
      <family val="2"/>
      <charset val="162"/>
      <scheme val="minor"/>
    </font>
    <font>
      <b/>
      <vertAlign val="subscript"/>
      <sz val="12"/>
      <color theme="1"/>
      <name val="Calibri"/>
      <family val="2"/>
      <scheme val="minor"/>
    </font>
    <font>
      <b/>
      <sz val="12"/>
      <name val="Symbol"/>
      <family val="1"/>
      <charset val="2"/>
    </font>
    <font>
      <b/>
      <vertAlign val="subscript"/>
      <sz val="12"/>
      <name val="Calibri"/>
      <family val="2"/>
      <scheme val="minor"/>
    </font>
    <font>
      <b/>
      <vertAlign val="superscript"/>
      <sz val="12"/>
      <name val="Calibri"/>
      <family val="2"/>
      <scheme val="minor"/>
    </font>
    <font>
      <b/>
      <sz val="11"/>
      <name val="Calibri"/>
      <family val="2"/>
    </font>
    <font>
      <sz val="12"/>
      <color rgb="FFF58345"/>
      <name val="Calibri"/>
      <family val="2"/>
      <scheme val="minor"/>
    </font>
    <font>
      <sz val="11"/>
      <name val="Calibri"/>
      <family val="2"/>
      <charset val="162"/>
      <scheme val="minor"/>
    </font>
    <font>
      <sz val="11"/>
      <name val="Calibri"/>
      <family val="2"/>
      <charset val="162"/>
    </font>
    <font>
      <sz val="11"/>
      <color theme="1"/>
      <name val="Symbol"/>
      <family val="1"/>
      <charset val="2"/>
    </font>
    <font>
      <b/>
      <vertAlign val="subscript"/>
      <sz val="14"/>
      <color theme="1"/>
      <name val="Calibri"/>
      <family val="2"/>
      <scheme val="minor"/>
    </font>
    <font>
      <b/>
      <sz val="14"/>
      <color theme="1"/>
      <name val="Arial Tur"/>
      <charset val="162"/>
    </font>
    <font>
      <b/>
      <sz val="14"/>
      <color theme="1"/>
      <name val="Calibri"/>
      <family val="2"/>
    </font>
    <font>
      <b/>
      <sz val="14"/>
      <color theme="1"/>
      <name val="Calibri"/>
      <family val="2"/>
      <charset val="162"/>
    </font>
    <font>
      <b/>
      <vertAlign val="subscript"/>
      <sz val="14"/>
      <color theme="1"/>
      <name val="Calibri"/>
      <family val="2"/>
    </font>
    <font>
      <b/>
      <vertAlign val="subscript"/>
      <sz val="14"/>
      <color theme="1"/>
      <name val="Calibri"/>
      <family val="2"/>
      <charset val="162"/>
      <scheme val="minor"/>
    </font>
    <font>
      <b/>
      <sz val="10"/>
      <color theme="2" tint="-0.499984740745262"/>
      <name val="Calibri"/>
      <family val="2"/>
      <charset val="162"/>
      <scheme val="minor"/>
    </font>
    <font>
      <sz val="11"/>
      <color theme="1"/>
      <name val="Calibri"/>
      <family val="2"/>
      <scheme val="minor"/>
    </font>
    <font>
      <b/>
      <vertAlign val="subscript"/>
      <sz val="14"/>
      <color theme="1"/>
      <name val="Calibri"/>
      <family val="2"/>
      <charset val="162"/>
    </font>
    <font>
      <b/>
      <sz val="12"/>
      <name val="Calibri"/>
      <family val="1"/>
      <charset val="2"/>
      <scheme val="minor"/>
    </font>
    <font>
      <b/>
      <i/>
      <sz val="14"/>
      <color theme="1"/>
      <name val="Calibri"/>
      <family val="2"/>
      <charset val="162"/>
      <scheme val="minor"/>
    </font>
    <font>
      <b/>
      <vertAlign val="subscript"/>
      <sz val="12"/>
      <name val="Calibri"/>
      <family val="2"/>
      <charset val="162"/>
      <scheme val="minor"/>
    </font>
    <font>
      <b/>
      <sz val="13"/>
      <name val="Calibri"/>
      <family val="2"/>
      <scheme val="minor"/>
    </font>
    <font>
      <b/>
      <sz val="13"/>
      <color theme="1"/>
      <name val="Calibri"/>
      <family val="2"/>
      <charset val="162"/>
      <scheme val="minor"/>
    </font>
    <font>
      <b/>
      <vertAlign val="subscript"/>
      <sz val="13"/>
      <color theme="1"/>
      <name val="Calibri"/>
      <family val="2"/>
      <charset val="162"/>
      <scheme val="minor"/>
    </font>
    <font>
      <b/>
      <sz val="22"/>
      <name val="Calibri"/>
      <family val="2"/>
      <charset val="162"/>
      <scheme val="minor"/>
    </font>
    <font>
      <b/>
      <sz val="13"/>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58345"/>
        <bgColor indexed="64"/>
      </patternFill>
    </fill>
    <fill>
      <patternFill patternType="solid">
        <fgColor rgb="FFFDFFDD"/>
        <bgColor indexed="64"/>
      </patternFill>
    </fill>
  </fills>
  <borders count="119">
    <border>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style="thin">
        <color indexed="64"/>
      </right>
      <top/>
      <bottom/>
      <diagonal/>
    </border>
    <border>
      <left style="medium">
        <color indexed="64"/>
      </left>
      <right/>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top/>
      <bottom style="thick">
        <color rgb="FFF58345"/>
      </bottom>
      <diagonal/>
    </border>
    <border>
      <left/>
      <right style="thin">
        <color indexed="64"/>
      </right>
      <top/>
      <bottom style="thick">
        <color rgb="FFF58345"/>
      </bottom>
      <diagonal/>
    </border>
    <border>
      <left style="thin">
        <color indexed="64"/>
      </left>
      <right/>
      <top/>
      <bottom style="thick">
        <color rgb="FFF58345"/>
      </bottom>
      <diagonal/>
    </border>
    <border>
      <left/>
      <right/>
      <top style="thick">
        <color rgb="FFF58345"/>
      </top>
      <bottom style="thick">
        <color rgb="FFF58345"/>
      </bottom>
      <diagonal/>
    </border>
    <border>
      <left style="thin">
        <color rgb="FFF58345"/>
      </left>
      <right style="thin">
        <color rgb="FFF58345"/>
      </right>
      <top style="thin">
        <color rgb="FFF58345"/>
      </top>
      <bottom style="thick">
        <color rgb="FFF58345"/>
      </bottom>
      <diagonal/>
    </border>
    <border>
      <left style="thin">
        <color rgb="FFF58345"/>
      </left>
      <right style="thin">
        <color rgb="FFF58345"/>
      </right>
      <top/>
      <bottom style="thin">
        <color rgb="FFF58345"/>
      </bottom>
      <diagonal/>
    </border>
    <border>
      <left style="thin">
        <color rgb="FFF58345"/>
      </left>
      <right style="thin">
        <color rgb="FFF58345"/>
      </right>
      <top style="thick">
        <color rgb="FFF58345"/>
      </top>
      <bottom style="thin">
        <color rgb="FFF58345"/>
      </bottom>
      <diagonal/>
    </border>
    <border>
      <left/>
      <right/>
      <top style="thick">
        <color rgb="FFF58345"/>
      </top>
      <bottom/>
      <diagonal/>
    </border>
    <border>
      <left style="thin">
        <color rgb="FFF58345"/>
      </left>
      <right/>
      <top style="thick">
        <color rgb="FFF58345"/>
      </top>
      <bottom style="thick">
        <color rgb="FFF58345"/>
      </bottom>
      <diagonal/>
    </border>
    <border>
      <left/>
      <right style="thin">
        <color rgb="FFF58345"/>
      </right>
      <top style="thick">
        <color rgb="FFF58345"/>
      </top>
      <bottom style="thick">
        <color rgb="FFF58345"/>
      </bottom>
      <diagonal/>
    </border>
    <border>
      <left/>
      <right style="thin">
        <color rgb="FFF58345"/>
      </right>
      <top style="thick">
        <color rgb="FFF58345"/>
      </top>
      <bottom style="thin">
        <color rgb="FFF58345"/>
      </bottom>
      <diagonal/>
    </border>
    <border>
      <left style="thick">
        <color rgb="FFF58345"/>
      </left>
      <right/>
      <top style="thick">
        <color rgb="FFF58345"/>
      </top>
      <bottom/>
      <diagonal/>
    </border>
    <border>
      <left/>
      <right style="thick">
        <color rgb="FFF58345"/>
      </right>
      <top style="thick">
        <color rgb="FFF58345"/>
      </top>
      <bottom/>
      <diagonal/>
    </border>
    <border>
      <left style="thick">
        <color rgb="FFF58345"/>
      </left>
      <right/>
      <top/>
      <bottom/>
      <diagonal/>
    </border>
    <border>
      <left/>
      <right style="thick">
        <color rgb="FFF58345"/>
      </right>
      <top/>
      <bottom/>
      <diagonal/>
    </border>
    <border>
      <left style="thick">
        <color rgb="FFF58345"/>
      </left>
      <right/>
      <top/>
      <bottom style="thick">
        <color rgb="FFF58345"/>
      </bottom>
      <diagonal/>
    </border>
    <border>
      <left style="thin">
        <color rgb="FFF58345"/>
      </left>
      <right style="thin">
        <color rgb="FFF58345"/>
      </right>
      <top/>
      <bottom style="thick">
        <color rgb="FFF58345"/>
      </bottom>
      <diagonal/>
    </border>
    <border>
      <left/>
      <right style="thick">
        <color rgb="FFF58345"/>
      </right>
      <top/>
      <bottom style="thick">
        <color rgb="FFF58345"/>
      </bottom>
      <diagonal/>
    </border>
    <border>
      <left/>
      <right style="thin">
        <color rgb="FFF58345"/>
      </right>
      <top/>
      <bottom style="thick">
        <color rgb="FFF58345"/>
      </bottom>
      <diagonal/>
    </border>
    <border>
      <left/>
      <right style="thin">
        <color rgb="FFF58345"/>
      </right>
      <top style="thin">
        <color rgb="FFF58345"/>
      </top>
      <bottom style="thick">
        <color rgb="FFF58345"/>
      </bottom>
      <diagonal/>
    </border>
    <border>
      <left style="thin">
        <color indexed="64"/>
      </left>
      <right style="thick">
        <color rgb="FFF58345"/>
      </right>
      <top/>
      <bottom/>
      <diagonal/>
    </border>
    <border>
      <left style="thick">
        <color rgb="FFF58345"/>
      </left>
      <right style="thin">
        <color indexed="64"/>
      </right>
      <top style="hair">
        <color indexed="64"/>
      </top>
      <bottom style="hair">
        <color indexed="64"/>
      </bottom>
      <diagonal/>
    </border>
    <border>
      <left/>
      <right style="thick">
        <color rgb="FFF58345"/>
      </right>
      <top style="hair">
        <color indexed="64"/>
      </top>
      <bottom style="hair">
        <color indexed="64"/>
      </bottom>
      <diagonal/>
    </border>
    <border>
      <left style="thick">
        <color rgb="FFF58345"/>
      </left>
      <right style="thin">
        <color indexed="64"/>
      </right>
      <top/>
      <bottom/>
      <diagonal/>
    </border>
    <border>
      <left style="thin">
        <color indexed="64"/>
      </left>
      <right style="thick">
        <color rgb="FFF58345"/>
      </right>
      <top style="hair">
        <color indexed="64"/>
      </top>
      <bottom style="hair">
        <color indexed="64"/>
      </bottom>
      <diagonal/>
    </border>
    <border>
      <left style="thick">
        <color rgb="FFF58345"/>
      </left>
      <right/>
      <top style="hair">
        <color indexed="64"/>
      </top>
      <bottom style="hair">
        <color indexed="64"/>
      </bottom>
      <diagonal/>
    </border>
    <border>
      <left style="thick">
        <color rgb="FFF58345"/>
      </left>
      <right style="thick">
        <color rgb="FFF58345"/>
      </right>
      <top/>
      <bottom style="thick">
        <color rgb="FFF58345"/>
      </bottom>
      <diagonal/>
    </border>
    <border>
      <left/>
      <right style="thin">
        <color indexed="64"/>
      </right>
      <top style="thick">
        <color rgb="FFF58345"/>
      </top>
      <bottom/>
      <diagonal/>
    </border>
    <border>
      <left style="thin">
        <color indexed="64"/>
      </left>
      <right style="thin">
        <color indexed="64"/>
      </right>
      <top style="thick">
        <color rgb="FFF58345"/>
      </top>
      <bottom/>
      <diagonal/>
    </border>
    <border>
      <left style="thin">
        <color indexed="64"/>
      </left>
      <right/>
      <top style="thick">
        <color rgb="FFF58345"/>
      </top>
      <bottom/>
      <diagonal/>
    </border>
    <border>
      <left style="thin">
        <color indexed="64"/>
      </left>
      <right style="thick">
        <color rgb="FFF58345"/>
      </right>
      <top style="thick">
        <color rgb="FFF58345"/>
      </top>
      <bottom/>
      <diagonal/>
    </border>
    <border>
      <left style="thick">
        <color rgb="FFF58345"/>
      </left>
      <right style="thin">
        <color indexed="64"/>
      </right>
      <top style="thick">
        <color rgb="FFF58345"/>
      </top>
      <bottom/>
      <diagonal/>
    </border>
    <border>
      <left style="thick">
        <color rgb="FFF58345"/>
      </left>
      <right style="thin">
        <color indexed="64"/>
      </right>
      <top/>
      <bottom style="thick">
        <color rgb="FFF58345"/>
      </bottom>
      <diagonal/>
    </border>
    <border>
      <left style="thin">
        <color indexed="64"/>
      </left>
      <right style="thin">
        <color indexed="64"/>
      </right>
      <top/>
      <bottom style="thick">
        <color rgb="FFF58345"/>
      </bottom>
      <diagonal/>
    </border>
    <border>
      <left style="thin">
        <color indexed="64"/>
      </left>
      <right style="thick">
        <color rgb="FFF58345"/>
      </right>
      <top/>
      <bottom style="thick">
        <color rgb="FFF58345"/>
      </bottom>
      <diagonal/>
    </border>
    <border>
      <left style="thick">
        <color rgb="FFF58345"/>
      </left>
      <right style="thin">
        <color indexed="64"/>
      </right>
      <top style="thick">
        <color rgb="FFF58345"/>
      </top>
      <bottom style="hair">
        <color indexed="64"/>
      </bottom>
      <diagonal/>
    </border>
    <border>
      <left style="thin">
        <color indexed="64"/>
      </left>
      <right style="thin">
        <color indexed="64"/>
      </right>
      <top style="thick">
        <color rgb="FFF58345"/>
      </top>
      <bottom style="hair">
        <color indexed="64"/>
      </bottom>
      <diagonal/>
    </border>
    <border>
      <left style="thin">
        <color indexed="64"/>
      </left>
      <right/>
      <top style="thick">
        <color rgb="FFF58345"/>
      </top>
      <bottom style="hair">
        <color indexed="64"/>
      </bottom>
      <diagonal/>
    </border>
    <border>
      <left/>
      <right/>
      <top style="thick">
        <color rgb="FFF58345"/>
      </top>
      <bottom style="hair">
        <color indexed="64"/>
      </bottom>
      <diagonal/>
    </border>
    <border>
      <left/>
      <right style="thin">
        <color indexed="64"/>
      </right>
      <top style="thick">
        <color rgb="FFF58345"/>
      </top>
      <bottom style="hair">
        <color indexed="64"/>
      </bottom>
      <diagonal/>
    </border>
    <border>
      <left style="thick">
        <color rgb="FFF58345"/>
      </left>
      <right/>
      <top style="thick">
        <color rgb="FFF58345"/>
      </top>
      <bottom style="thick">
        <color rgb="FFF58345"/>
      </bottom>
      <diagonal/>
    </border>
    <border>
      <left/>
      <right style="thick">
        <color rgb="FFF58345"/>
      </right>
      <top style="thick">
        <color rgb="FFF58345"/>
      </top>
      <bottom style="thick">
        <color rgb="FFF58345"/>
      </bottom>
      <diagonal/>
    </border>
    <border>
      <left style="thin">
        <color rgb="FFF58345"/>
      </left>
      <right/>
      <top style="thin">
        <color rgb="FFF58345"/>
      </top>
      <bottom style="thick">
        <color rgb="FFF58345"/>
      </bottom>
      <diagonal/>
    </border>
    <border>
      <left style="thin">
        <color rgb="FFF58345"/>
      </left>
      <right/>
      <top/>
      <bottom style="thick">
        <color rgb="FFF58345"/>
      </bottom>
      <diagonal/>
    </border>
    <border>
      <left style="thin">
        <color rgb="FFF58345"/>
      </left>
      <right/>
      <top style="thick">
        <color rgb="FFF58345"/>
      </top>
      <bottom style="thin">
        <color rgb="FFF58345"/>
      </bottom>
      <diagonal/>
    </border>
    <border>
      <left style="thick">
        <color rgb="FFF58345"/>
      </left>
      <right style="thin">
        <color indexed="64"/>
      </right>
      <top style="hair">
        <color indexed="64"/>
      </top>
      <bottom/>
      <diagonal/>
    </border>
    <border>
      <left style="thin">
        <color indexed="64"/>
      </left>
      <right style="thick">
        <color rgb="FFF58345"/>
      </right>
      <top style="hair">
        <color indexed="64"/>
      </top>
      <bottom/>
      <diagonal/>
    </border>
    <border>
      <left style="thick">
        <color rgb="FFF58345"/>
      </left>
      <right/>
      <top style="hair">
        <color indexed="64"/>
      </top>
      <bottom/>
      <diagonal/>
    </border>
    <border>
      <left/>
      <right style="thick">
        <color rgb="FFF58345"/>
      </right>
      <top style="hair">
        <color indexed="64"/>
      </top>
      <bottom/>
      <diagonal/>
    </border>
    <border>
      <left style="thin">
        <color rgb="FFF58345"/>
      </left>
      <right style="thin">
        <color rgb="FFF58345"/>
      </right>
      <top style="thick">
        <color rgb="FFF58345"/>
      </top>
      <bottom style="thick">
        <color rgb="FFF58345"/>
      </bottom>
      <diagonal/>
    </border>
    <border>
      <left/>
      <right/>
      <top/>
      <bottom style="thick">
        <color theme="5"/>
      </bottom>
      <diagonal/>
    </border>
    <border>
      <left style="thick">
        <color theme="5"/>
      </left>
      <right style="thick">
        <color rgb="FFF58345"/>
      </right>
      <top style="thick">
        <color theme="5"/>
      </top>
      <bottom/>
      <diagonal/>
    </border>
    <border>
      <left style="thick">
        <color rgb="FFF58345"/>
      </left>
      <right style="thick">
        <color rgb="FFF58345"/>
      </right>
      <top style="thick">
        <color theme="5"/>
      </top>
      <bottom/>
      <diagonal/>
    </border>
    <border>
      <left style="thick">
        <color rgb="FFF58345"/>
      </left>
      <right/>
      <top style="thick">
        <color theme="5"/>
      </top>
      <bottom style="thick">
        <color rgb="FFF58345"/>
      </bottom>
      <diagonal/>
    </border>
    <border>
      <left/>
      <right/>
      <top style="thick">
        <color theme="5"/>
      </top>
      <bottom style="thick">
        <color rgb="FFF58345"/>
      </bottom>
      <diagonal/>
    </border>
    <border>
      <left/>
      <right style="thick">
        <color theme="5"/>
      </right>
      <top style="thick">
        <color theme="5"/>
      </top>
      <bottom style="thick">
        <color rgb="FFF58345"/>
      </bottom>
      <diagonal/>
    </border>
    <border>
      <left style="thick">
        <color theme="5"/>
      </left>
      <right style="thick">
        <color rgb="FFF58345"/>
      </right>
      <top/>
      <bottom style="thick">
        <color rgb="FFF58345"/>
      </bottom>
      <diagonal/>
    </border>
    <border>
      <left/>
      <right style="thick">
        <color theme="5"/>
      </right>
      <top style="thick">
        <color rgb="FFF58345"/>
      </top>
      <bottom style="thick">
        <color rgb="FFF58345"/>
      </bottom>
      <diagonal/>
    </border>
    <border>
      <left style="thick">
        <color theme="5"/>
      </left>
      <right/>
      <top style="thick">
        <color rgb="FFF58345"/>
      </top>
      <bottom/>
      <diagonal/>
    </border>
    <border>
      <left/>
      <right style="thick">
        <color theme="5"/>
      </right>
      <top style="thick">
        <color rgb="FFF58345"/>
      </top>
      <bottom/>
      <diagonal/>
    </border>
    <border>
      <left style="thick">
        <color theme="5"/>
      </left>
      <right/>
      <top/>
      <bottom/>
      <diagonal/>
    </border>
    <border>
      <left/>
      <right style="thick">
        <color theme="5"/>
      </right>
      <top/>
      <bottom/>
      <diagonal/>
    </border>
    <border>
      <left style="thick">
        <color theme="5"/>
      </left>
      <right/>
      <top/>
      <bottom style="thick">
        <color rgb="FFF58345"/>
      </bottom>
      <diagonal/>
    </border>
    <border>
      <left style="thick">
        <color theme="5"/>
      </left>
      <right style="thin">
        <color indexed="64"/>
      </right>
      <top style="thick">
        <color rgb="FFF58345"/>
      </top>
      <bottom style="hair">
        <color indexed="64"/>
      </bottom>
      <diagonal/>
    </border>
    <border>
      <left style="thick">
        <color theme="5"/>
      </left>
      <right style="thin">
        <color indexed="64"/>
      </right>
      <top style="hair">
        <color indexed="64"/>
      </top>
      <bottom style="hair">
        <color indexed="64"/>
      </bottom>
      <diagonal/>
    </border>
    <border>
      <left/>
      <right style="thick">
        <color theme="5"/>
      </right>
      <top style="hair">
        <color indexed="64"/>
      </top>
      <bottom style="hair">
        <color indexed="64"/>
      </bottom>
      <diagonal/>
    </border>
    <border>
      <left style="thick">
        <color theme="5"/>
      </left>
      <right style="thin">
        <color indexed="64"/>
      </right>
      <top style="hair">
        <color indexed="64"/>
      </top>
      <bottom/>
      <diagonal/>
    </border>
    <border>
      <left style="thick">
        <color theme="5"/>
      </left>
      <right style="thin">
        <color indexed="64"/>
      </right>
      <top style="thick">
        <color rgb="FFF58345"/>
      </top>
      <bottom/>
      <diagonal/>
    </border>
    <border>
      <left style="thick">
        <color theme="5"/>
      </left>
      <right/>
      <top/>
      <bottom style="thick">
        <color theme="5"/>
      </bottom>
      <diagonal/>
    </border>
    <border>
      <left/>
      <right style="thick">
        <color theme="5"/>
      </right>
      <top/>
      <bottom style="thick">
        <color theme="5"/>
      </bottom>
      <diagonal/>
    </border>
    <border>
      <left style="thick">
        <color theme="5"/>
      </left>
      <right/>
      <top style="thick">
        <color theme="5"/>
      </top>
      <bottom/>
      <diagonal/>
    </border>
    <border>
      <left/>
      <right/>
      <top style="thick">
        <color theme="5"/>
      </top>
      <bottom/>
      <diagonal/>
    </border>
    <border>
      <left/>
      <right style="thick">
        <color theme="5"/>
      </right>
      <top style="thick">
        <color theme="5"/>
      </top>
      <bottom/>
      <diagonal/>
    </border>
    <border>
      <left/>
      <right style="thick">
        <color theme="5"/>
      </right>
      <top/>
      <bottom style="thick">
        <color rgb="FFF58345"/>
      </bottom>
      <diagonal/>
    </border>
    <border>
      <left style="thin">
        <color rgb="FFF58345"/>
      </left>
      <right style="thick">
        <color theme="5"/>
      </right>
      <top style="thin">
        <color rgb="FFF58345"/>
      </top>
      <bottom style="thick">
        <color rgb="FFF58345"/>
      </bottom>
      <diagonal/>
    </border>
    <border>
      <left style="thin">
        <color rgb="FFF58345"/>
      </left>
      <right style="thick">
        <color theme="5"/>
      </right>
      <top style="thick">
        <color rgb="FFF58345"/>
      </top>
      <bottom style="thin">
        <color rgb="FFF58345"/>
      </bottom>
      <diagonal/>
    </border>
    <border>
      <left/>
      <right style="thick">
        <color rgb="FFF58345"/>
      </right>
      <top/>
      <bottom style="thick">
        <color theme="5"/>
      </bottom>
      <diagonal/>
    </border>
    <border>
      <left style="thin">
        <color rgb="FFF58345"/>
      </left>
      <right style="thin">
        <color rgb="FFF58345"/>
      </right>
      <top style="thin">
        <color rgb="FFF58345"/>
      </top>
      <bottom style="thick">
        <color theme="5"/>
      </bottom>
      <diagonal/>
    </border>
    <border>
      <left style="thin">
        <color rgb="FFF58345"/>
      </left>
      <right/>
      <top style="thin">
        <color rgb="FFF58345"/>
      </top>
      <bottom style="thick">
        <color theme="5"/>
      </bottom>
      <diagonal/>
    </border>
    <border>
      <left/>
      <right/>
      <top style="thin">
        <color rgb="FFF58345"/>
      </top>
      <bottom style="thick">
        <color theme="5"/>
      </bottom>
      <diagonal/>
    </border>
    <border>
      <left style="thin">
        <color rgb="FFF58345"/>
      </left>
      <right style="thick">
        <color theme="5"/>
      </right>
      <top style="thin">
        <color rgb="FFF58345"/>
      </top>
      <bottom style="thick">
        <color theme="5"/>
      </bottom>
      <diagonal/>
    </border>
    <border>
      <left/>
      <right style="thin">
        <color rgb="FFF58345"/>
      </right>
      <top/>
      <bottom style="thick">
        <color theme="5"/>
      </bottom>
      <diagonal/>
    </border>
    <border>
      <left style="thin">
        <color rgb="FFF58345"/>
      </left>
      <right/>
      <top/>
      <bottom style="thick">
        <color theme="5"/>
      </bottom>
      <diagonal/>
    </border>
    <border>
      <left style="thin">
        <color rgb="FFF58345"/>
      </left>
      <right style="thick">
        <color theme="5"/>
      </right>
      <top style="thick">
        <color rgb="FFF58345"/>
      </top>
      <bottom style="thick">
        <color rgb="FFF58345"/>
      </bottom>
      <diagonal/>
    </border>
    <border>
      <left style="thick">
        <color rgb="FFF58345"/>
      </left>
      <right style="thin">
        <color rgb="FFF58345"/>
      </right>
      <top style="thick">
        <color rgb="FFF58345"/>
      </top>
      <bottom style="thick">
        <color rgb="FFF58345"/>
      </bottom>
      <diagonal/>
    </border>
    <border>
      <left style="thick">
        <color rgb="FFF58345"/>
      </left>
      <right style="thin">
        <color rgb="FFF58345"/>
      </right>
      <top style="thick">
        <color rgb="FFF58345"/>
      </top>
      <bottom style="thin">
        <color rgb="FFF58345"/>
      </bottom>
      <diagonal/>
    </border>
    <border>
      <left/>
      <right/>
      <top style="thick">
        <color rgb="FFF58345"/>
      </top>
      <bottom style="thin">
        <color rgb="FFF58345"/>
      </bottom>
      <diagonal/>
    </border>
    <border>
      <left style="thick">
        <color rgb="FFF58345"/>
      </left>
      <right style="thin">
        <color rgb="FFF58345"/>
      </right>
      <top style="thin">
        <color rgb="FFF58345"/>
      </top>
      <bottom style="thick">
        <color theme="5"/>
      </bottom>
      <diagonal/>
    </border>
    <border>
      <left style="thin">
        <color rgb="FFF58345"/>
      </left>
      <right style="thick">
        <color theme="5"/>
      </right>
      <top/>
      <bottom style="thick">
        <color rgb="FFF58345"/>
      </bottom>
      <diagonal/>
    </border>
    <border>
      <left style="thick">
        <color rgb="FFF58345"/>
      </left>
      <right style="thin">
        <color rgb="FFF58345"/>
      </right>
      <top/>
      <bottom style="thin">
        <color rgb="FFF58345"/>
      </bottom>
      <diagonal/>
    </border>
    <border>
      <left style="thick">
        <color rgb="FFF58345"/>
      </left>
      <right/>
      <top style="thick">
        <color rgb="FFF58345"/>
      </top>
      <bottom style="thin">
        <color rgb="FFF58345"/>
      </bottom>
      <diagonal/>
    </border>
    <border>
      <left style="thick">
        <color rgb="FFF58345"/>
      </left>
      <right/>
      <top style="thin">
        <color rgb="FFF58345"/>
      </top>
      <bottom style="thick">
        <color rgb="FFF58345"/>
      </bottom>
      <diagonal/>
    </border>
    <border>
      <left/>
      <right/>
      <top style="thin">
        <color rgb="FFF58345"/>
      </top>
      <bottom style="thick">
        <color rgb="FFF58345"/>
      </bottom>
      <diagonal/>
    </border>
    <border>
      <left style="thick">
        <color rgb="FFF58345"/>
      </left>
      <right style="thin">
        <color rgb="FFF58345"/>
      </right>
      <top style="thin">
        <color rgb="FFF58345"/>
      </top>
      <bottom style="thick">
        <color rgb="FFF58345"/>
      </bottom>
      <diagonal/>
    </border>
    <border>
      <left style="thick">
        <color rgb="FFF58345"/>
      </left>
      <right style="thin">
        <color rgb="FFF58345"/>
      </right>
      <top/>
      <bottom style="thick">
        <color rgb="FFF58345"/>
      </bottom>
      <diagonal/>
    </border>
    <border>
      <left style="thick">
        <color rgb="FFF58345"/>
      </left>
      <right/>
      <top/>
      <bottom style="thick">
        <color theme="5"/>
      </bottom>
      <diagonal/>
    </border>
  </borders>
  <cellStyleXfs count="2">
    <xf numFmtId="0" fontId="0" fillId="0" borderId="0"/>
    <xf numFmtId="164" fontId="44" fillId="0" borderId="0" applyFont="0" applyFill="0" applyBorder="0" applyAlignment="0" applyProtection="0"/>
  </cellStyleXfs>
  <cellXfs count="420">
    <xf numFmtId="0" fontId="0" fillId="0" borderId="0" xfId="0"/>
    <xf numFmtId="0" fontId="3" fillId="0" borderId="0" xfId="0" applyFont="1" applyAlignment="1">
      <alignment vertical="center"/>
    </xf>
    <xf numFmtId="2" fontId="3" fillId="0" borderId="0" xfId="0" applyNumberFormat="1" applyFont="1" applyAlignment="1">
      <alignment horizontal="center" vertical="center"/>
    </xf>
    <xf numFmtId="0" fontId="8" fillId="0" borderId="0" xfId="0" applyFont="1" applyAlignment="1">
      <alignment horizontal="center" vertical="center"/>
    </xf>
    <xf numFmtId="2" fontId="3" fillId="0" borderId="0" xfId="0" applyNumberFormat="1" applyFont="1" applyAlignment="1">
      <alignment horizontal="center"/>
    </xf>
    <xf numFmtId="0" fontId="3" fillId="2" borderId="0" xfId="0" applyFont="1" applyFill="1" applyAlignment="1">
      <alignment vertical="center"/>
    </xf>
    <xf numFmtId="0" fontId="3" fillId="0" borderId="0" xfId="0" applyFont="1"/>
    <xf numFmtId="0" fontId="18" fillId="0" borderId="0" xfId="0" applyFont="1"/>
    <xf numFmtId="0" fontId="0" fillId="4" borderId="0" xfId="0" applyFill="1"/>
    <xf numFmtId="0" fontId="0" fillId="0" borderId="0" xfId="0" applyFont="1" applyAlignment="1">
      <alignment horizontal="right"/>
    </xf>
    <xf numFmtId="0" fontId="27" fillId="5" borderId="0" xfId="0" applyFont="1" applyFill="1" applyBorder="1" applyAlignment="1">
      <alignment horizontal="center" vertical="center"/>
    </xf>
    <xf numFmtId="2" fontId="14" fillId="5" borderId="0" xfId="0" applyNumberFormat="1" applyFont="1" applyFill="1" applyBorder="1" applyAlignment="1">
      <alignment horizontal="center" vertical="center"/>
    </xf>
    <xf numFmtId="1" fontId="27" fillId="5" borderId="0" xfId="0" applyNumberFormat="1" applyFont="1" applyFill="1" applyBorder="1" applyAlignment="1">
      <alignment horizontal="center" vertical="center"/>
    </xf>
    <xf numFmtId="165" fontId="23" fillId="5" borderId="0" xfId="0" applyNumberFormat="1" applyFont="1" applyFill="1" applyBorder="1" applyAlignment="1">
      <alignment horizontal="center" vertical="center"/>
    </xf>
    <xf numFmtId="165" fontId="14" fillId="5" borderId="0" xfId="0" applyNumberFormat="1" applyFont="1" applyFill="1" applyBorder="1" applyAlignment="1">
      <alignment horizontal="center" vertical="center"/>
    </xf>
    <xf numFmtId="2" fontId="0" fillId="5" borderId="0" xfId="0" applyNumberFormat="1" applyFont="1" applyFill="1" applyBorder="1" applyAlignment="1">
      <alignment horizontal="center" vertical="center"/>
    </xf>
    <xf numFmtId="0" fontId="0" fillId="5" borderId="0" xfId="0" applyFont="1" applyFill="1" applyBorder="1" applyAlignment="1">
      <alignment horizontal="center" vertical="center"/>
    </xf>
    <xf numFmtId="1" fontId="0" fillId="5" borderId="0" xfId="0" applyNumberFormat="1" applyFont="1" applyFill="1" applyBorder="1" applyAlignment="1">
      <alignment horizontal="center" vertical="center"/>
    </xf>
    <xf numFmtId="167" fontId="0" fillId="5" borderId="0" xfId="0" applyNumberFormat="1" applyFont="1" applyFill="1" applyBorder="1" applyAlignment="1">
      <alignment horizontal="center" vertical="center"/>
    </xf>
    <xf numFmtId="167" fontId="4" fillId="5" borderId="0" xfId="0" applyNumberFormat="1" applyFont="1" applyFill="1" applyBorder="1" applyAlignment="1">
      <alignment horizontal="center" vertical="center"/>
    </xf>
    <xf numFmtId="169" fontId="18" fillId="5" borderId="0" xfId="0" applyNumberFormat="1" applyFont="1" applyFill="1" applyBorder="1" applyAlignment="1">
      <alignment horizontal="center" vertical="center"/>
    </xf>
    <xf numFmtId="167" fontId="8" fillId="5" borderId="0" xfId="0" applyNumberFormat="1" applyFont="1" applyFill="1" applyBorder="1" applyAlignment="1">
      <alignment horizontal="center" vertical="center"/>
    </xf>
    <xf numFmtId="170" fontId="4" fillId="5" borderId="0" xfId="0" applyNumberFormat="1" applyFont="1" applyFill="1" applyBorder="1" applyAlignment="1">
      <alignment horizontal="center" vertical="center"/>
    </xf>
    <xf numFmtId="0" fontId="3" fillId="2" borderId="0" xfId="0" applyFont="1" applyFill="1" applyBorder="1" applyAlignment="1">
      <alignment vertical="center"/>
    </xf>
    <xf numFmtId="0" fontId="33" fillId="2" borderId="0" xfId="0" applyFont="1" applyFill="1" applyBorder="1" applyAlignment="1">
      <alignment vertical="center"/>
    </xf>
    <xf numFmtId="0" fontId="5" fillId="2" borderId="0" xfId="0" applyFont="1" applyFill="1" applyBorder="1" applyAlignment="1">
      <alignment horizontal="left" vertical="center"/>
    </xf>
    <xf numFmtId="0" fontId="4" fillId="2" borderId="0" xfId="0" applyFont="1" applyFill="1" applyBorder="1" applyAlignment="1">
      <alignment vertical="center"/>
    </xf>
    <xf numFmtId="0" fontId="4" fillId="2" borderId="0" xfId="0" applyFont="1" applyFill="1" applyBorder="1" applyAlignment="1">
      <alignment horizontal="left" vertical="center"/>
    </xf>
    <xf numFmtId="0" fontId="9" fillId="2" borderId="0" xfId="0" applyFont="1" applyFill="1" applyBorder="1" applyAlignment="1">
      <alignment vertical="center"/>
    </xf>
    <xf numFmtId="0" fontId="5" fillId="2" borderId="0" xfId="0" applyFont="1" applyFill="1" applyBorder="1" applyAlignment="1">
      <alignment vertical="center"/>
    </xf>
    <xf numFmtId="0" fontId="9" fillId="2" borderId="0" xfId="0" applyFont="1" applyFill="1" applyBorder="1" applyAlignment="1">
      <alignment horizontal="left" vertical="center"/>
    </xf>
    <xf numFmtId="0" fontId="13" fillId="2" borderId="0" xfId="0" quotePrefix="1" applyFont="1" applyFill="1" applyBorder="1" applyAlignment="1">
      <alignment vertical="center" wrapText="1"/>
    </xf>
    <xf numFmtId="0" fontId="20" fillId="2" borderId="17" xfId="0" applyFont="1" applyFill="1" applyBorder="1" applyAlignment="1">
      <alignment horizontal="center" vertical="center" textRotation="90"/>
    </xf>
    <xf numFmtId="0" fontId="20" fillId="2" borderId="18" xfId="0" applyFont="1" applyFill="1" applyBorder="1" applyAlignment="1">
      <alignment horizontal="center" vertical="center" textRotation="90"/>
    </xf>
    <xf numFmtId="0" fontId="20" fillId="2" borderId="19" xfId="0" applyFont="1" applyFill="1" applyBorder="1" applyAlignment="1">
      <alignment horizontal="center" vertical="center" textRotation="90"/>
    </xf>
    <xf numFmtId="0" fontId="20" fillId="2" borderId="20" xfId="0" applyFont="1" applyFill="1" applyBorder="1" applyAlignment="1">
      <alignment horizontal="center" vertical="center" textRotation="90"/>
    </xf>
    <xf numFmtId="0" fontId="20" fillId="2" borderId="21" xfId="0" applyFont="1" applyFill="1" applyBorder="1" applyAlignment="1">
      <alignment horizontal="center" vertical="center" textRotation="90"/>
    </xf>
    <xf numFmtId="0" fontId="3" fillId="2" borderId="22" xfId="0" applyFont="1" applyFill="1" applyBorder="1" applyAlignment="1">
      <alignment vertical="center"/>
    </xf>
    <xf numFmtId="167" fontId="3" fillId="2" borderId="0" xfId="0" applyNumberFormat="1" applyFont="1" applyFill="1" applyBorder="1" applyAlignment="1">
      <alignment vertical="center"/>
    </xf>
    <xf numFmtId="170" fontId="4" fillId="2" borderId="0" xfId="0" applyNumberFormat="1" applyFont="1" applyFill="1" applyBorder="1" applyAlignment="1">
      <alignment horizontal="center" vertical="center"/>
    </xf>
    <xf numFmtId="167" fontId="3" fillId="2" borderId="0" xfId="0" applyNumberFormat="1" applyFont="1" applyFill="1" applyBorder="1" applyAlignment="1">
      <alignment horizontal="center" vertical="center"/>
    </xf>
    <xf numFmtId="0" fontId="27" fillId="2" borderId="0" xfId="0" applyFont="1" applyFill="1" applyBorder="1" applyAlignment="1">
      <alignment vertical="center"/>
    </xf>
    <xf numFmtId="0" fontId="21" fillId="2" borderId="0" xfId="0" quotePrefix="1" applyFont="1" applyFill="1" applyBorder="1" applyAlignment="1">
      <alignment vertical="center"/>
    </xf>
    <xf numFmtId="0" fontId="21" fillId="2" borderId="0" xfId="0" applyFont="1" applyFill="1" applyBorder="1" applyAlignment="1">
      <alignment vertical="center"/>
    </xf>
    <xf numFmtId="0" fontId="18" fillId="2" borderId="0" xfId="0" applyFont="1" applyFill="1" applyBorder="1" applyAlignment="1">
      <alignment vertical="center" wrapText="1"/>
    </xf>
    <xf numFmtId="0" fontId="17" fillId="2" borderId="0" xfId="0" applyFont="1" applyFill="1" applyBorder="1" applyAlignment="1">
      <alignment vertical="center"/>
    </xf>
    <xf numFmtId="0" fontId="22" fillId="2" borderId="0" xfId="0" quotePrefix="1" applyFont="1" applyFill="1" applyBorder="1" applyAlignment="1">
      <alignment vertical="center" wrapText="1"/>
    </xf>
    <xf numFmtId="0" fontId="21" fillId="2" borderId="0" xfId="0" applyFont="1" applyFill="1" applyBorder="1" applyAlignment="1">
      <alignment vertical="center" wrapText="1"/>
    </xf>
    <xf numFmtId="2" fontId="0" fillId="2" borderId="0" xfId="0" applyNumberFormat="1" applyFont="1" applyFill="1" applyBorder="1" applyAlignment="1">
      <alignment vertical="center"/>
    </xf>
    <xf numFmtId="167" fontId="0" fillId="2" borderId="0" xfId="0" applyNumberFormat="1" applyFont="1" applyFill="1" applyBorder="1" applyAlignment="1">
      <alignment vertical="center"/>
    </xf>
    <xf numFmtId="0" fontId="15" fillId="2" borderId="0" xfId="0" applyFont="1" applyFill="1" applyBorder="1" applyAlignment="1">
      <alignment vertical="center"/>
    </xf>
    <xf numFmtId="0" fontId="23" fillId="2" borderId="11" xfId="0" applyFont="1" applyFill="1" applyBorder="1" applyAlignment="1">
      <alignment vertical="center"/>
    </xf>
    <xf numFmtId="0" fontId="23" fillId="2" borderId="0" xfId="0" applyFont="1" applyFill="1" applyBorder="1" applyAlignment="1">
      <alignment vertical="center"/>
    </xf>
    <xf numFmtId="0" fontId="23" fillId="2" borderId="1" xfId="0" applyFont="1" applyFill="1" applyBorder="1" applyAlignment="1">
      <alignment vertical="center"/>
    </xf>
    <xf numFmtId="0" fontId="23" fillId="2" borderId="2" xfId="0" applyFont="1" applyFill="1" applyBorder="1" applyAlignment="1">
      <alignment vertical="center"/>
    </xf>
    <xf numFmtId="0" fontId="23" fillId="2" borderId="3" xfId="0" applyFont="1" applyFill="1" applyBorder="1" applyAlignment="1">
      <alignment vertical="center"/>
    </xf>
    <xf numFmtId="0" fontId="23" fillId="2" borderId="4" xfId="0" applyFont="1" applyFill="1" applyBorder="1" applyAlignment="1">
      <alignment vertical="center"/>
    </xf>
    <xf numFmtId="169" fontId="15" fillId="2" borderId="0" xfId="0" applyNumberFormat="1" applyFont="1" applyFill="1" applyBorder="1" applyAlignment="1">
      <alignment vertical="center" textRotation="90" wrapText="1"/>
    </xf>
    <xf numFmtId="167" fontId="17" fillId="2" borderId="0" xfId="0" quotePrefix="1" applyNumberFormat="1" applyFont="1" applyFill="1" applyBorder="1" applyAlignment="1">
      <alignment vertical="center" wrapText="1"/>
    </xf>
    <xf numFmtId="171" fontId="5" fillId="2" borderId="0" xfId="0" applyNumberFormat="1" applyFont="1" applyFill="1" applyBorder="1" applyAlignment="1">
      <alignment vertical="center"/>
    </xf>
    <xf numFmtId="0" fontId="2" fillId="2" borderId="0" xfId="0" applyFont="1" applyFill="1" applyAlignment="1"/>
    <xf numFmtId="0" fontId="1" fillId="2" borderId="0" xfId="0" applyFont="1" applyFill="1" applyAlignment="1"/>
    <xf numFmtId="0" fontId="2" fillId="0" borderId="0" xfId="0" applyFont="1" applyAlignment="1">
      <alignment vertical="center"/>
    </xf>
    <xf numFmtId="0" fontId="9" fillId="0" borderId="0" xfId="0" applyFont="1" applyAlignment="1">
      <alignment vertical="center"/>
    </xf>
    <xf numFmtId="0" fontId="26" fillId="5" borderId="83" xfId="0" applyFont="1" applyFill="1" applyBorder="1" applyAlignment="1">
      <alignment horizontal="center" vertical="center"/>
    </xf>
    <xf numFmtId="170" fontId="4" fillId="5" borderId="84" xfId="0" applyNumberFormat="1" applyFont="1" applyFill="1" applyBorder="1" applyAlignment="1">
      <alignment horizontal="center" vertical="center"/>
    </xf>
    <xf numFmtId="0" fontId="43" fillId="2" borderId="0" xfId="0" applyFont="1" applyFill="1" applyBorder="1" applyAlignment="1">
      <alignment vertical="top"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center" vertical="center"/>
    </xf>
    <xf numFmtId="0" fontId="9" fillId="0" borderId="0" xfId="0" applyFont="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xf numFmtId="167" fontId="3" fillId="3" borderId="39" xfId="0" applyNumberFormat="1" applyFont="1" applyFill="1" applyBorder="1" applyAlignment="1" applyProtection="1">
      <alignment horizontal="center" vertical="center"/>
      <protection locked="0"/>
    </xf>
    <xf numFmtId="167" fontId="3" fillId="3" borderId="111" xfId="0" applyNumberFormat="1" applyFont="1" applyFill="1" applyBorder="1" applyAlignment="1" applyProtection="1">
      <alignment horizontal="center" vertical="center"/>
      <protection locked="0"/>
    </xf>
    <xf numFmtId="0" fontId="53" fillId="3" borderId="108" xfId="0" applyFont="1" applyFill="1" applyBorder="1" applyAlignment="1" applyProtection="1">
      <alignment horizontal="center" vertical="center"/>
      <protection hidden="1"/>
    </xf>
    <xf numFmtId="0" fontId="53" fillId="3" borderId="29" xfId="0" applyFont="1" applyFill="1" applyBorder="1" applyAlignment="1" applyProtection="1">
      <alignment horizontal="center" vertical="center"/>
      <protection hidden="1"/>
    </xf>
    <xf numFmtId="0" fontId="53" fillId="3" borderId="116" xfId="0" applyFont="1" applyFill="1" applyBorder="1" applyAlignment="1" applyProtection="1">
      <alignment horizontal="center" vertical="center"/>
      <protection hidden="1"/>
    </xf>
    <xf numFmtId="0" fontId="53" fillId="3" borderId="27" xfId="0" applyFont="1" applyFill="1" applyBorder="1" applyAlignment="1" applyProtection="1">
      <alignment horizontal="center" vertical="center"/>
      <protection hidden="1"/>
    </xf>
    <xf numFmtId="0" fontId="50" fillId="3" borderId="107" xfId="0" applyFont="1" applyFill="1" applyBorder="1" applyAlignment="1" applyProtection="1">
      <alignment horizontal="center" vertical="center"/>
      <protection hidden="1"/>
    </xf>
    <xf numFmtId="0" fontId="50" fillId="3" borderId="72" xfId="0" applyFont="1" applyFill="1" applyBorder="1" applyAlignment="1" applyProtection="1">
      <alignment horizontal="center" vertical="center"/>
      <protection hidden="1"/>
    </xf>
    <xf numFmtId="0" fontId="50" fillId="3" borderId="38" xfId="0" applyFont="1" applyFill="1" applyBorder="1" applyAlignment="1" applyProtection="1">
      <alignment horizontal="center" vertical="center"/>
      <protection hidden="1"/>
    </xf>
    <xf numFmtId="0" fontId="50" fillId="3" borderId="23" xfId="0" applyFont="1" applyFill="1" applyBorder="1" applyAlignment="1" applyProtection="1">
      <alignment horizontal="center" vertical="center"/>
      <protection hidden="1"/>
    </xf>
    <xf numFmtId="0" fontId="50" fillId="3" borderId="41" xfId="0" applyFont="1" applyFill="1" applyBorder="1" applyAlignment="1" applyProtection="1">
      <alignment horizontal="center" vertical="center"/>
      <protection hidden="1"/>
    </xf>
    <xf numFmtId="0" fontId="50" fillId="3" borderId="114" xfId="0" applyFont="1" applyFill="1" applyBorder="1" applyAlignment="1" applyProtection="1">
      <alignment horizontal="left" vertical="center"/>
      <protection hidden="1"/>
    </xf>
    <xf numFmtId="0" fontId="50" fillId="3" borderId="115" xfId="0" applyFont="1" applyFill="1" applyBorder="1" applyAlignment="1" applyProtection="1">
      <alignment horizontal="left" vertical="center"/>
      <protection hidden="1"/>
    </xf>
    <xf numFmtId="0" fontId="50" fillId="3" borderId="42" xfId="0" applyFont="1" applyFill="1" applyBorder="1" applyAlignment="1" applyProtection="1">
      <alignment horizontal="left" vertical="center"/>
      <protection hidden="1"/>
    </xf>
    <xf numFmtId="0" fontId="50" fillId="3" borderId="107" xfId="0" applyFont="1" applyFill="1" applyBorder="1" applyAlignment="1" applyProtection="1">
      <alignment horizontal="left" vertical="center"/>
      <protection hidden="1"/>
    </xf>
    <xf numFmtId="0" fontId="50" fillId="3" borderId="72" xfId="0" applyFont="1" applyFill="1" applyBorder="1" applyAlignment="1" applyProtection="1">
      <alignment horizontal="left" vertical="center"/>
      <protection hidden="1"/>
    </xf>
    <xf numFmtId="0" fontId="13" fillId="3" borderId="31" xfId="0" applyFont="1" applyFill="1" applyBorder="1" applyAlignment="1" applyProtection="1">
      <alignment horizontal="center" vertical="center"/>
      <protection locked="0"/>
    </xf>
    <xf numFmtId="0" fontId="13" fillId="3" borderId="26" xfId="0" applyFont="1" applyFill="1" applyBorder="1" applyAlignment="1" applyProtection="1">
      <alignment horizontal="center" vertical="center"/>
      <protection locked="0"/>
    </xf>
    <xf numFmtId="0" fontId="13" fillId="3" borderId="80" xfId="0" applyFont="1" applyFill="1" applyBorder="1" applyAlignment="1" applyProtection="1">
      <alignment horizontal="center" vertical="center"/>
      <protection locked="0"/>
    </xf>
    <xf numFmtId="2" fontId="3" fillId="3" borderId="39" xfId="0" applyNumberFormat="1" applyFont="1" applyFill="1" applyBorder="1" applyAlignment="1" applyProtection="1">
      <alignment horizontal="center" vertical="center"/>
      <protection locked="0"/>
    </xf>
    <xf numFmtId="0" fontId="50" fillId="3" borderId="108" xfId="0" applyFont="1" applyFill="1" applyBorder="1" applyAlignment="1" applyProtection="1">
      <alignment horizontal="center" vertical="center"/>
      <protection hidden="1"/>
    </xf>
    <xf numFmtId="0" fontId="50" fillId="3" borderId="29" xfId="0" applyFont="1" applyFill="1" applyBorder="1" applyAlignment="1" applyProtection="1">
      <alignment horizontal="center" vertical="center"/>
      <protection hidden="1"/>
    </xf>
    <xf numFmtId="0" fontId="3" fillId="3" borderId="118" xfId="0" applyFont="1" applyFill="1" applyBorder="1" applyAlignment="1" applyProtection="1">
      <alignment horizontal="center" vertical="center"/>
      <protection locked="0"/>
    </xf>
    <xf numFmtId="0" fontId="3" fillId="3" borderId="73" xfId="0" applyFont="1" applyFill="1" applyBorder="1" applyAlignment="1" applyProtection="1">
      <alignment horizontal="center" vertical="center"/>
      <protection locked="0"/>
    </xf>
    <xf numFmtId="0" fontId="3" fillId="3" borderId="104" xfId="0" applyFont="1" applyFill="1" applyBorder="1" applyAlignment="1" applyProtection="1">
      <alignment horizontal="center" vertical="center"/>
      <protection locked="0"/>
    </xf>
    <xf numFmtId="0" fontId="3" fillId="3" borderId="105" xfId="0" applyFont="1" applyFill="1" applyBorder="1" applyAlignment="1" applyProtection="1">
      <alignment horizontal="center" vertical="center"/>
      <protection locked="0"/>
    </xf>
    <xf numFmtId="0" fontId="50" fillId="3" borderId="67" xfId="0" applyFont="1" applyFill="1" applyBorder="1" applyAlignment="1" applyProtection="1">
      <alignment horizontal="center" vertical="center"/>
      <protection hidden="1"/>
    </xf>
    <xf numFmtId="0" fontId="50" fillId="3" borderId="63" xfId="0" applyFont="1" applyFill="1" applyBorder="1" applyAlignment="1" applyProtection="1">
      <alignment horizontal="left" vertical="center"/>
      <protection hidden="1"/>
    </xf>
    <xf numFmtId="0" fontId="50" fillId="3" borderId="26" xfId="0" applyFont="1" applyFill="1" applyBorder="1" applyAlignment="1" applyProtection="1">
      <alignment horizontal="left" vertical="center"/>
      <protection hidden="1"/>
    </xf>
    <xf numFmtId="172" fontId="50" fillId="3" borderId="72" xfId="0" applyNumberFormat="1" applyFont="1" applyFill="1" applyBorder="1" applyAlignment="1" applyProtection="1">
      <alignment horizontal="center" vertical="center"/>
      <protection locked="0"/>
    </xf>
    <xf numFmtId="172" fontId="50" fillId="3" borderId="31" xfId="0" applyNumberFormat="1" applyFont="1" applyFill="1" applyBorder="1" applyAlignment="1" applyProtection="1">
      <alignment horizontal="center" vertical="center"/>
      <protection locked="0"/>
    </xf>
    <xf numFmtId="0" fontId="9" fillId="3" borderId="67" xfId="0" applyFont="1" applyFill="1" applyBorder="1" applyAlignment="1" applyProtection="1">
      <alignment horizontal="center" vertical="center"/>
      <protection locked="0"/>
    </xf>
    <xf numFmtId="0" fontId="9" fillId="3" borderId="109" xfId="0" applyFont="1" applyFill="1" applyBorder="1" applyAlignment="1" applyProtection="1">
      <alignment horizontal="center" vertical="center"/>
      <protection locked="0"/>
    </xf>
    <xf numFmtId="0" fontId="9" fillId="3" borderId="65" xfId="0" applyFont="1" applyFill="1" applyBorder="1" applyAlignment="1" applyProtection="1">
      <alignment horizontal="center" vertical="center"/>
      <protection locked="0"/>
    </xf>
    <xf numFmtId="0" fontId="9" fillId="3" borderId="115" xfId="0" applyFont="1" applyFill="1" applyBorder="1" applyAlignment="1" applyProtection="1">
      <alignment horizontal="center" vertical="center"/>
      <protection locked="0"/>
    </xf>
    <xf numFmtId="0" fontId="3" fillId="3" borderId="101" xfId="0" applyFont="1" applyFill="1" applyBorder="1" applyAlignment="1" applyProtection="1">
      <alignment horizontal="center" vertical="center"/>
      <protection locked="0"/>
    </xf>
    <xf numFmtId="0" fontId="3" fillId="3" borderId="102" xfId="0" applyFont="1" applyFill="1" applyBorder="1" applyAlignment="1" applyProtection="1">
      <alignment horizontal="center" vertical="center"/>
      <protection locked="0"/>
    </xf>
    <xf numFmtId="1" fontId="3" fillId="3" borderId="110" xfId="0" applyNumberFormat="1" applyFont="1" applyFill="1" applyBorder="1" applyAlignment="1" applyProtection="1">
      <alignment horizontal="center" vertical="center"/>
      <protection locked="0"/>
    </xf>
    <xf numFmtId="1" fontId="3" fillId="3" borderId="100" xfId="0" applyNumberFormat="1" applyFont="1" applyFill="1" applyBorder="1" applyAlignment="1" applyProtection="1">
      <alignment horizontal="center" vertical="center"/>
      <protection locked="0"/>
    </xf>
    <xf numFmtId="1" fontId="3" fillId="3" borderId="103" xfId="0" applyNumberFormat="1" applyFont="1" applyFill="1" applyBorder="1" applyAlignment="1" applyProtection="1">
      <alignment horizontal="center" vertical="center"/>
      <protection locked="0"/>
    </xf>
    <xf numFmtId="0" fontId="50" fillId="3" borderId="98" xfId="0" applyFont="1" applyFill="1" applyBorder="1" applyAlignment="1" applyProtection="1">
      <alignment horizontal="center" vertical="center"/>
      <protection hidden="1"/>
    </xf>
    <xf numFmtId="0" fontId="9" fillId="3" borderId="66" xfId="0"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protection locked="0"/>
    </xf>
    <xf numFmtId="0" fontId="50" fillId="3" borderId="66" xfId="0" applyFont="1" applyFill="1" applyBorder="1" applyAlignment="1" applyProtection="1">
      <alignment horizontal="center" vertical="center"/>
      <protection hidden="1"/>
    </xf>
    <xf numFmtId="168" fontId="9" fillId="3" borderId="72" xfId="0" applyNumberFormat="1" applyFont="1" applyFill="1" applyBorder="1" applyAlignment="1" applyProtection="1">
      <alignment horizontal="center" vertical="center"/>
      <protection locked="0"/>
    </xf>
    <xf numFmtId="168" fontId="9" fillId="3" borderId="31" xfId="0" applyNumberFormat="1" applyFont="1" applyFill="1" applyBorder="1" applyAlignment="1" applyProtection="1">
      <alignment horizontal="center" vertical="center"/>
      <protection locked="0"/>
    </xf>
    <xf numFmtId="2" fontId="16" fillId="3" borderId="27" xfId="0" applyNumberFormat="1" applyFont="1" applyFill="1" applyBorder="1" applyAlignment="1" applyProtection="1">
      <alignment horizontal="center" vertical="center"/>
      <protection locked="0"/>
    </xf>
    <xf numFmtId="2" fontId="16" fillId="3" borderId="65" xfId="0" applyNumberFormat="1" applyFont="1" applyFill="1" applyBorder="1" applyAlignment="1" applyProtection="1">
      <alignment horizontal="center" vertical="center"/>
      <protection locked="0"/>
    </xf>
    <xf numFmtId="0" fontId="49" fillId="3" borderId="29" xfId="0" applyFont="1" applyFill="1" applyBorder="1" applyAlignment="1" applyProtection="1">
      <alignment horizontal="center" vertical="center"/>
      <protection hidden="1"/>
    </xf>
    <xf numFmtId="0" fontId="49" fillId="3" borderId="67" xfId="0" applyFont="1" applyFill="1" applyBorder="1" applyAlignment="1" applyProtection="1">
      <alignment horizontal="center" vertical="center"/>
      <protection hidden="1"/>
    </xf>
    <xf numFmtId="0" fontId="49" fillId="3" borderId="108" xfId="0" applyFont="1" applyFill="1" applyBorder="1" applyAlignment="1" applyProtection="1">
      <alignment horizontal="center" vertical="center"/>
      <protection hidden="1"/>
    </xf>
    <xf numFmtId="0" fontId="16" fillId="3" borderId="116" xfId="0" applyFont="1" applyFill="1" applyBorder="1" applyAlignment="1" applyProtection="1">
      <alignment horizontal="center" vertical="center"/>
      <protection locked="0"/>
    </xf>
    <xf numFmtId="0" fontId="16" fillId="3" borderId="27" xfId="0" applyFont="1" applyFill="1" applyBorder="1" applyAlignment="1" applyProtection="1">
      <alignment horizontal="center" vertical="center"/>
      <protection locked="0"/>
    </xf>
    <xf numFmtId="0" fontId="3" fillId="3" borderId="72" xfId="0" applyFont="1" applyFill="1" applyBorder="1" applyAlignment="1" applyProtection="1">
      <alignment horizontal="center" vertical="center"/>
      <protection locked="0"/>
    </xf>
    <xf numFmtId="0" fontId="3" fillId="3" borderId="106" xfId="0" applyFont="1" applyFill="1" applyBorder="1" applyAlignment="1" applyProtection="1">
      <alignment horizontal="center" vertical="center"/>
      <protection locked="0"/>
    </xf>
    <xf numFmtId="0" fontId="50" fillId="3" borderId="117" xfId="0" applyFont="1" applyFill="1" applyBorder="1" applyAlignment="1" applyProtection="1">
      <alignment horizontal="center" vertical="center"/>
      <protection hidden="1"/>
    </xf>
    <xf numFmtId="0" fontId="50" fillId="3" borderId="39" xfId="0" applyFont="1" applyFill="1" applyBorder="1" applyAlignment="1" applyProtection="1">
      <alignment horizontal="center" vertical="center"/>
      <protection hidden="1"/>
    </xf>
    <xf numFmtId="1" fontId="14" fillId="3" borderId="5" xfId="0" applyNumberFormat="1" applyFont="1" applyFill="1" applyBorder="1" applyAlignment="1" applyProtection="1">
      <alignment horizontal="center" vertical="center"/>
      <protection locked="0"/>
    </xf>
    <xf numFmtId="0" fontId="52" fillId="3" borderId="93" xfId="0" applyFont="1" applyFill="1" applyBorder="1" applyAlignment="1" applyProtection="1">
      <alignment horizontal="center" vertical="center" wrapText="1"/>
      <protection hidden="1"/>
    </xf>
    <xf numFmtId="0" fontId="52" fillId="3" borderId="94" xfId="0" applyFont="1" applyFill="1" applyBorder="1" applyAlignment="1" applyProtection="1">
      <alignment horizontal="center" vertical="center" wrapText="1"/>
      <protection hidden="1"/>
    </xf>
    <xf numFmtId="0" fontId="52" fillId="3" borderId="95" xfId="0" applyFont="1" applyFill="1" applyBorder="1" applyAlignment="1" applyProtection="1">
      <alignment horizontal="center" vertical="center" wrapText="1"/>
      <protection hidden="1"/>
    </xf>
    <xf numFmtId="0" fontId="52" fillId="3" borderId="83" xfId="0" applyFont="1" applyFill="1" applyBorder="1" applyAlignment="1" applyProtection="1">
      <alignment horizontal="center" vertical="center" wrapText="1"/>
      <protection hidden="1"/>
    </xf>
    <xf numFmtId="0" fontId="52" fillId="3" borderId="0" xfId="0" applyFont="1" applyFill="1" applyBorder="1" applyAlignment="1" applyProtection="1">
      <alignment horizontal="center" vertical="center" wrapText="1"/>
      <protection hidden="1"/>
    </xf>
    <xf numFmtId="0" fontId="52" fillId="3" borderId="84" xfId="0" applyFont="1" applyFill="1" applyBorder="1" applyAlignment="1" applyProtection="1">
      <alignment horizontal="center" vertical="center" wrapText="1"/>
      <protection hidden="1"/>
    </xf>
    <xf numFmtId="0" fontId="52" fillId="3" borderId="85" xfId="0" applyFont="1" applyFill="1" applyBorder="1" applyAlignment="1" applyProtection="1">
      <alignment horizontal="center" vertical="center" wrapText="1"/>
      <protection hidden="1"/>
    </xf>
    <xf numFmtId="0" fontId="52" fillId="3" borderId="23" xfId="0" applyFont="1" applyFill="1" applyBorder="1" applyAlignment="1" applyProtection="1">
      <alignment horizontal="center" vertical="center" wrapText="1"/>
      <protection hidden="1"/>
    </xf>
    <xf numFmtId="0" fontId="52" fillId="3" borderId="96" xfId="0" applyFont="1" applyFill="1" applyBorder="1" applyAlignment="1" applyProtection="1">
      <alignment horizontal="center" vertical="center" wrapText="1"/>
      <protection hidden="1"/>
    </xf>
    <xf numFmtId="0" fontId="8" fillId="3" borderId="63" xfId="0" applyFont="1" applyFill="1" applyBorder="1" applyAlignment="1" applyProtection="1">
      <alignment horizontal="left" vertical="center"/>
      <protection hidden="1"/>
    </xf>
    <xf numFmtId="0" fontId="8" fillId="3" borderId="26" xfId="0" applyFont="1" applyFill="1" applyBorder="1" applyAlignment="1" applyProtection="1">
      <alignment horizontal="left" vertical="center"/>
      <protection hidden="1"/>
    </xf>
    <xf numFmtId="0" fontId="8" fillId="3" borderId="32" xfId="0" applyFont="1" applyFill="1" applyBorder="1" applyAlignment="1" applyProtection="1">
      <alignment horizontal="left" vertical="center"/>
      <protection hidden="1"/>
    </xf>
    <xf numFmtId="0" fontId="50" fillId="3" borderId="113" xfId="0" applyFont="1" applyFill="1" applyBorder="1" applyAlignment="1" applyProtection="1">
      <alignment horizontal="left" vertical="center"/>
      <protection hidden="1"/>
    </xf>
    <xf numFmtId="0" fontId="50" fillId="3" borderId="109" xfId="0" applyFont="1" applyFill="1" applyBorder="1" applyAlignment="1" applyProtection="1">
      <alignment horizontal="left" vertical="center"/>
      <protection hidden="1"/>
    </xf>
    <xf numFmtId="0" fontId="50" fillId="3" borderId="33" xfId="0" applyFont="1" applyFill="1" applyBorder="1" applyAlignment="1" applyProtection="1">
      <alignment horizontal="left" vertical="center"/>
      <protection hidden="1"/>
    </xf>
    <xf numFmtId="0" fontId="49" fillId="3" borderId="98" xfId="0" applyFont="1" applyFill="1" applyBorder="1" applyAlignment="1" applyProtection="1">
      <alignment horizontal="center" vertical="center"/>
      <protection hidden="1"/>
    </xf>
    <xf numFmtId="0" fontId="3" fillId="2" borderId="0" xfId="0" applyFont="1" applyFill="1" applyBorder="1" applyAlignment="1">
      <alignment horizontal="center" vertical="center"/>
    </xf>
    <xf numFmtId="2" fontId="14" fillId="3" borderId="8" xfId="0" applyNumberFormat="1" applyFont="1" applyFill="1" applyBorder="1" applyAlignment="1" applyProtection="1">
      <alignment horizontal="center" vertical="center"/>
      <protection locked="0"/>
    </xf>
    <xf numFmtId="2" fontId="14" fillId="3" borderId="6" xfId="0" applyNumberFormat="1" applyFont="1" applyFill="1" applyBorder="1" applyAlignment="1" applyProtection="1">
      <alignment horizontal="center" vertical="center"/>
      <protection locked="0"/>
    </xf>
    <xf numFmtId="2" fontId="14" fillId="3" borderId="7" xfId="0" applyNumberFormat="1" applyFont="1" applyFill="1" applyBorder="1" applyAlignment="1" applyProtection="1">
      <alignment horizontal="center" vertical="center"/>
      <protection locked="0"/>
    </xf>
    <xf numFmtId="0" fontId="15" fillId="3" borderId="81" xfId="0" applyFont="1" applyFill="1" applyBorder="1" applyAlignment="1" applyProtection="1">
      <alignment horizontal="center" vertical="center" textRotation="90"/>
      <protection hidden="1"/>
    </xf>
    <xf numFmtId="0" fontId="15" fillId="3" borderId="30" xfId="0" applyFont="1" applyFill="1" applyBorder="1" applyAlignment="1" applyProtection="1">
      <alignment horizontal="center" vertical="center" textRotation="90"/>
      <protection hidden="1"/>
    </xf>
    <xf numFmtId="0" fontId="15" fillId="3" borderId="50" xfId="0" applyFont="1" applyFill="1" applyBorder="1" applyAlignment="1" applyProtection="1">
      <alignment horizontal="center" vertical="center" textRotation="90"/>
      <protection hidden="1"/>
    </xf>
    <xf numFmtId="0" fontId="15" fillId="3" borderId="83" xfId="0" applyFont="1" applyFill="1" applyBorder="1" applyAlignment="1" applyProtection="1">
      <alignment horizontal="center" vertical="center" textRotation="90"/>
      <protection hidden="1"/>
    </xf>
    <xf numFmtId="0" fontId="15" fillId="3" borderId="0" xfId="0" applyFont="1" applyFill="1" applyBorder="1" applyAlignment="1" applyProtection="1">
      <alignment horizontal="center" vertical="center" textRotation="90"/>
      <protection hidden="1"/>
    </xf>
    <xf numFmtId="0" fontId="15" fillId="3" borderId="12" xfId="0" applyFont="1" applyFill="1" applyBorder="1" applyAlignment="1" applyProtection="1">
      <alignment horizontal="center" vertical="center" textRotation="90"/>
      <protection hidden="1"/>
    </xf>
    <xf numFmtId="0" fontId="32" fillId="3" borderId="85" xfId="0" quotePrefix="1" applyFont="1" applyFill="1" applyBorder="1" applyAlignment="1" applyProtection="1">
      <alignment horizontal="center" vertical="center"/>
      <protection hidden="1"/>
    </xf>
    <xf numFmtId="0" fontId="32" fillId="3" borderId="23" xfId="0" quotePrefix="1" applyFont="1" applyFill="1" applyBorder="1" applyAlignment="1" applyProtection="1">
      <alignment horizontal="center" vertical="center"/>
      <protection hidden="1"/>
    </xf>
    <xf numFmtId="0" fontId="32" fillId="3" borderId="24" xfId="0" quotePrefix="1" applyFont="1" applyFill="1" applyBorder="1" applyAlignment="1" applyProtection="1">
      <alignment horizontal="center" vertical="center"/>
      <protection hidden="1"/>
    </xf>
    <xf numFmtId="0" fontId="14" fillId="3" borderId="87"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0" fontId="32" fillId="3" borderId="25" xfId="0" quotePrefix="1" applyFont="1" applyFill="1" applyBorder="1" applyAlignment="1" applyProtection="1">
      <alignment horizontal="center" vertical="center" wrapText="1"/>
      <protection hidden="1"/>
    </xf>
    <xf numFmtId="0" fontId="24" fillId="3" borderId="23" xfId="0" applyFont="1" applyFill="1" applyBorder="1" applyAlignment="1" applyProtection="1">
      <alignment horizontal="center" vertical="center" wrapText="1"/>
      <protection hidden="1"/>
    </xf>
    <xf numFmtId="0" fontId="24" fillId="3" borderId="24" xfId="0" applyFont="1" applyFill="1" applyBorder="1" applyAlignment="1" applyProtection="1">
      <alignment horizontal="center" vertical="center" wrapText="1"/>
      <protection hidden="1"/>
    </xf>
    <xf numFmtId="0" fontId="15" fillId="3" borderId="51" xfId="0" applyFont="1" applyFill="1" applyBorder="1" applyAlignment="1" applyProtection="1">
      <alignment horizontal="center" vertical="center" textRotation="90" wrapText="1"/>
      <protection hidden="1"/>
    </xf>
    <xf numFmtId="0" fontId="15" fillId="3" borderId="10" xfId="0" applyFont="1" applyFill="1" applyBorder="1" applyAlignment="1" applyProtection="1">
      <alignment horizontal="center" vertical="center" textRotation="90" wrapText="1"/>
      <protection hidden="1"/>
    </xf>
    <xf numFmtId="2" fontId="14" fillId="3" borderId="60" xfId="0" applyNumberFormat="1" applyFont="1" applyFill="1" applyBorder="1" applyAlignment="1" applyProtection="1">
      <alignment horizontal="center" vertical="center"/>
      <protection locked="0"/>
    </xf>
    <xf numFmtId="2" fontId="14" fillId="3" borderId="61" xfId="0" applyNumberFormat="1" applyFont="1" applyFill="1" applyBorder="1" applyAlignment="1" applyProtection="1">
      <alignment horizontal="center" vertical="center"/>
      <protection locked="0"/>
    </xf>
    <xf numFmtId="2" fontId="14" fillId="3" borderId="62" xfId="0" applyNumberFormat="1" applyFont="1" applyFill="1" applyBorder="1" applyAlignment="1" applyProtection="1">
      <alignment horizontal="center" vertical="center"/>
      <protection locked="0"/>
    </xf>
    <xf numFmtId="0" fontId="14" fillId="3" borderId="86" xfId="0" applyFont="1" applyFill="1" applyBorder="1" applyAlignment="1" applyProtection="1">
      <alignment horizontal="center" vertical="center"/>
      <protection locked="0"/>
    </xf>
    <xf numFmtId="0" fontId="14" fillId="3" borderId="59" xfId="0" applyFont="1" applyFill="1" applyBorder="1" applyAlignment="1" applyProtection="1">
      <alignment horizontal="center" vertical="center"/>
      <protection locked="0"/>
    </xf>
    <xf numFmtId="2" fontId="14" fillId="6" borderId="5" xfId="0" applyNumberFormat="1" applyFont="1" applyFill="1" applyBorder="1" applyAlignment="1" applyProtection="1">
      <alignment horizontal="center" vertical="center"/>
      <protection hidden="1"/>
    </xf>
    <xf numFmtId="165" fontId="14" fillId="3" borderId="8" xfId="0" applyNumberFormat="1" applyFont="1" applyFill="1" applyBorder="1" applyAlignment="1" applyProtection="1">
      <alignment horizontal="center" vertical="center"/>
      <protection locked="0"/>
    </xf>
    <xf numFmtId="165" fontId="14" fillId="3" borderId="6" xfId="0" applyNumberFormat="1" applyFont="1" applyFill="1" applyBorder="1" applyAlignment="1" applyProtection="1">
      <alignment horizontal="center" vertical="center"/>
      <protection locked="0"/>
    </xf>
    <xf numFmtId="165" fontId="14" fillId="3" borderId="7" xfId="0" applyNumberFormat="1" applyFont="1" applyFill="1" applyBorder="1" applyAlignment="1" applyProtection="1">
      <alignment horizontal="center" vertical="center"/>
      <protection locked="0"/>
    </xf>
    <xf numFmtId="165" fontId="14" fillId="3" borderId="16" xfId="0" applyNumberFormat="1" applyFont="1" applyFill="1" applyBorder="1" applyAlignment="1" applyProtection="1">
      <alignment horizontal="center" vertical="center"/>
      <protection locked="0"/>
    </xf>
    <xf numFmtId="165" fontId="14" fillId="3" borderId="13" xfId="0" applyNumberFormat="1" applyFont="1" applyFill="1" applyBorder="1" applyAlignment="1" applyProtection="1">
      <alignment horizontal="center" vertical="center"/>
      <protection locked="0"/>
    </xf>
    <xf numFmtId="165" fontId="14" fillId="3" borderId="14" xfId="0" applyNumberFormat="1" applyFont="1" applyFill="1" applyBorder="1" applyAlignment="1" applyProtection="1">
      <alignment horizontal="center" vertical="center"/>
      <protection locked="0"/>
    </xf>
    <xf numFmtId="0" fontId="24" fillId="3" borderId="23" xfId="0" quotePrefix="1" applyFont="1" applyFill="1" applyBorder="1" applyAlignment="1" applyProtection="1">
      <alignment horizontal="center" vertical="center"/>
      <protection hidden="1"/>
    </xf>
    <xf numFmtId="0" fontId="24" fillId="3" borderId="23" xfId="0" applyFont="1" applyFill="1" applyBorder="1" applyAlignment="1" applyProtection="1">
      <alignment horizontal="center" vertical="center"/>
      <protection hidden="1"/>
    </xf>
    <xf numFmtId="0" fontId="24" fillId="3" borderId="24" xfId="0" applyFont="1" applyFill="1" applyBorder="1" applyAlignment="1" applyProtection="1">
      <alignment horizontal="center" vertical="center"/>
      <protection hidden="1"/>
    </xf>
    <xf numFmtId="0" fontId="14" fillId="3" borderId="60" xfId="0" applyFont="1" applyFill="1" applyBorder="1" applyAlignment="1" applyProtection="1">
      <alignment horizontal="center" vertical="center"/>
      <protection locked="0"/>
    </xf>
    <xf numFmtId="0" fontId="14" fillId="3" borderId="61" xfId="0" applyFont="1" applyFill="1" applyBorder="1" applyAlignment="1" applyProtection="1">
      <alignment horizontal="center" vertical="center"/>
      <protection locked="0"/>
    </xf>
    <xf numFmtId="0" fontId="14" fillId="3" borderId="8" xfId="0" applyFont="1" applyFill="1" applyBorder="1" applyAlignment="1" applyProtection="1">
      <alignment horizontal="center" vertical="center"/>
      <protection locked="0"/>
    </xf>
    <xf numFmtId="0" fontId="14" fillId="3" borderId="6" xfId="0" applyFont="1" applyFill="1" applyBorder="1" applyAlignment="1" applyProtection="1">
      <alignment horizontal="center" vertical="center"/>
      <protection locked="0"/>
    </xf>
    <xf numFmtId="2" fontId="14" fillId="6" borderId="44" xfId="0" applyNumberFormat="1" applyFont="1" applyFill="1" applyBorder="1" applyAlignment="1" applyProtection="1">
      <alignment horizontal="center" vertical="center"/>
      <protection hidden="1"/>
    </xf>
    <xf numFmtId="2" fontId="0" fillId="6" borderId="8" xfId="0" applyNumberFormat="1" applyFont="1" applyFill="1" applyBorder="1" applyAlignment="1" applyProtection="1">
      <alignment horizontal="center" vertical="center"/>
      <protection hidden="1"/>
    </xf>
    <xf numFmtId="2" fontId="0" fillId="6" borderId="6" xfId="0" applyNumberFormat="1" applyFont="1" applyFill="1" applyBorder="1" applyAlignment="1" applyProtection="1">
      <alignment horizontal="center" vertical="center"/>
      <protection hidden="1"/>
    </xf>
    <xf numFmtId="2" fontId="0" fillId="6" borderId="7" xfId="0" applyNumberFormat="1" applyFont="1" applyFill="1" applyBorder="1" applyAlignment="1" applyProtection="1">
      <alignment horizontal="center" vertical="center"/>
      <protection hidden="1"/>
    </xf>
    <xf numFmtId="1" fontId="34" fillId="3" borderId="30" xfId="0" applyNumberFormat="1" applyFont="1" applyFill="1" applyBorder="1" applyAlignment="1" applyProtection="1">
      <alignment horizontal="left" vertical="center"/>
      <protection hidden="1"/>
    </xf>
    <xf numFmtId="1" fontId="34" fillId="3" borderId="35" xfId="0" applyNumberFormat="1" applyFont="1" applyFill="1" applyBorder="1" applyAlignment="1" applyProtection="1">
      <alignment horizontal="left" vertical="center"/>
      <protection hidden="1"/>
    </xf>
    <xf numFmtId="2" fontId="0" fillId="6" borderId="60" xfId="1" applyNumberFormat="1" applyFont="1" applyFill="1" applyBorder="1" applyAlignment="1" applyProtection="1">
      <alignment horizontal="center" vertical="center"/>
      <protection hidden="1"/>
    </xf>
    <xf numFmtId="2" fontId="0" fillId="6" borderId="61" xfId="1" applyNumberFormat="1" applyFont="1" applyFill="1" applyBorder="1" applyAlignment="1" applyProtection="1">
      <alignment horizontal="center" vertical="center"/>
      <protection hidden="1"/>
    </xf>
    <xf numFmtId="2" fontId="0" fillId="6" borderId="62" xfId="1" applyNumberFormat="1" applyFont="1" applyFill="1" applyBorder="1" applyAlignment="1" applyProtection="1">
      <alignment horizontal="center" vertical="center"/>
      <protection hidden="1"/>
    </xf>
    <xf numFmtId="2" fontId="0" fillId="6" borderId="8" xfId="1" applyNumberFormat="1" applyFont="1" applyFill="1" applyBorder="1" applyAlignment="1" applyProtection="1">
      <alignment horizontal="center" vertical="center"/>
      <protection hidden="1"/>
    </xf>
    <xf numFmtId="2" fontId="0" fillId="6" borderId="6" xfId="1" applyNumberFormat="1" applyFont="1" applyFill="1" applyBorder="1" applyAlignment="1" applyProtection="1">
      <alignment horizontal="center" vertical="center"/>
      <protection hidden="1"/>
    </xf>
    <xf numFmtId="2" fontId="0" fillId="6" borderId="7" xfId="1" applyNumberFormat="1" applyFont="1" applyFill="1" applyBorder="1" applyAlignment="1" applyProtection="1">
      <alignment horizontal="center" vertical="center"/>
      <protection hidden="1"/>
    </xf>
    <xf numFmtId="2" fontId="0" fillId="6" borderId="5" xfId="0" applyNumberFormat="1" applyFont="1" applyFill="1" applyBorder="1" applyAlignment="1" applyProtection="1">
      <alignment horizontal="center" vertical="center"/>
      <protection hidden="1"/>
    </xf>
    <xf numFmtId="1" fontId="0" fillId="6" borderId="5" xfId="0" applyNumberFormat="1" applyFont="1" applyFill="1" applyBorder="1" applyAlignment="1" applyProtection="1">
      <alignment horizontal="center" vertical="center"/>
      <protection hidden="1"/>
    </xf>
    <xf numFmtId="1" fontId="0" fillId="6" borderId="8" xfId="0" applyNumberFormat="1" applyFont="1" applyFill="1" applyBorder="1" applyAlignment="1" applyProtection="1">
      <alignment horizontal="center" vertical="center"/>
      <protection hidden="1"/>
    </xf>
    <xf numFmtId="1" fontId="0" fillId="6" borderId="6" xfId="0" applyNumberFormat="1" applyFont="1" applyFill="1" applyBorder="1" applyAlignment="1" applyProtection="1">
      <alignment horizontal="center" vertical="center"/>
      <protection hidden="1"/>
    </xf>
    <xf numFmtId="1" fontId="0" fillId="6" borderId="45" xfId="0" applyNumberFormat="1" applyFont="1" applyFill="1" applyBorder="1" applyAlignment="1" applyProtection="1">
      <alignment horizontal="center" vertical="center"/>
      <protection hidden="1"/>
    </xf>
    <xf numFmtId="0" fontId="13" fillId="6" borderId="54" xfId="0" applyFont="1" applyFill="1" applyBorder="1" applyAlignment="1" applyProtection="1">
      <alignment horizontal="center" vertical="center" textRotation="90"/>
      <protection hidden="1"/>
    </xf>
    <xf numFmtId="0" fontId="13" fillId="6" borderId="51" xfId="0" applyFont="1" applyFill="1" applyBorder="1" applyAlignment="1" applyProtection="1">
      <alignment horizontal="center" vertical="center" textRotation="90"/>
      <protection hidden="1"/>
    </xf>
    <xf numFmtId="0" fontId="13" fillId="6" borderId="46" xfId="0" applyFont="1" applyFill="1" applyBorder="1" applyAlignment="1" applyProtection="1">
      <alignment horizontal="center" vertical="center" textRotation="90"/>
      <protection hidden="1"/>
    </xf>
    <xf numFmtId="0" fontId="13" fillId="6" borderId="10" xfId="0" applyFont="1" applyFill="1" applyBorder="1" applyAlignment="1" applyProtection="1">
      <alignment horizontal="center" vertical="center" textRotation="90"/>
      <protection hidden="1"/>
    </xf>
    <xf numFmtId="0" fontId="25" fillId="3" borderId="74" xfId="0" quotePrefix="1" applyFont="1" applyFill="1" applyBorder="1" applyAlignment="1" applyProtection="1">
      <alignment horizontal="center" vertical="center"/>
      <protection hidden="1"/>
    </xf>
    <xf numFmtId="0" fontId="25" fillId="3" borderId="75" xfId="0" quotePrefix="1" applyFont="1" applyFill="1" applyBorder="1" applyAlignment="1" applyProtection="1">
      <alignment horizontal="center" vertical="center"/>
      <protection hidden="1"/>
    </xf>
    <xf numFmtId="0" fontId="25" fillId="3" borderId="79" xfId="0" quotePrefix="1" applyFont="1" applyFill="1" applyBorder="1" applyAlignment="1" applyProtection="1">
      <alignment horizontal="center" vertical="center"/>
      <protection hidden="1"/>
    </xf>
    <xf numFmtId="0" fontId="25" fillId="3" borderId="49" xfId="0" quotePrefix="1" applyFont="1" applyFill="1" applyBorder="1" applyAlignment="1" applyProtection="1">
      <alignment horizontal="center" vertical="center"/>
      <protection hidden="1"/>
    </xf>
    <xf numFmtId="2" fontId="14" fillId="6" borderId="58" xfId="0" applyNumberFormat="1" applyFont="1" applyFill="1" applyBorder="1" applyAlignment="1" applyProtection="1">
      <alignment horizontal="center" vertical="center"/>
      <protection hidden="1"/>
    </xf>
    <xf numFmtId="2" fontId="14" fillId="6" borderId="59" xfId="0" applyNumberFormat="1" applyFont="1" applyFill="1" applyBorder="1" applyAlignment="1" applyProtection="1">
      <alignment horizontal="center" vertical="center"/>
      <protection hidden="1"/>
    </xf>
    <xf numFmtId="0" fontId="19" fillId="6" borderId="38" xfId="0" quotePrefix="1" applyFont="1" applyFill="1" applyBorder="1" applyAlignment="1" applyProtection="1">
      <alignment horizontal="center" vertical="center"/>
      <protection hidden="1"/>
    </xf>
    <xf numFmtId="0" fontId="17" fillId="6" borderId="23"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protection hidden="1"/>
    </xf>
    <xf numFmtId="0" fontId="15" fillId="3" borderId="52" xfId="0" applyFont="1" applyFill="1" applyBorder="1" applyAlignment="1" applyProtection="1">
      <alignment horizontal="center" vertical="center" textRotation="90" wrapText="1"/>
      <protection hidden="1"/>
    </xf>
    <xf numFmtId="0" fontId="15" fillId="3" borderId="30" xfId="0" applyFont="1" applyFill="1" applyBorder="1" applyAlignment="1" applyProtection="1">
      <alignment horizontal="center" vertical="center" textRotation="90" wrapText="1"/>
      <protection hidden="1"/>
    </xf>
    <xf numFmtId="0" fontId="15" fillId="3" borderId="50" xfId="0" applyFont="1" applyFill="1" applyBorder="1" applyAlignment="1" applyProtection="1">
      <alignment horizontal="center" vertical="center" textRotation="90" wrapText="1"/>
      <protection hidden="1"/>
    </xf>
    <xf numFmtId="0" fontId="15" fillId="3" borderId="9" xfId="0" applyFont="1" applyFill="1" applyBorder="1" applyAlignment="1" applyProtection="1">
      <alignment horizontal="center" vertical="center" textRotation="90" wrapText="1"/>
      <protection hidden="1"/>
    </xf>
    <xf numFmtId="0" fontId="15" fillId="3" borderId="0" xfId="0" applyFont="1" applyFill="1" applyBorder="1" applyAlignment="1" applyProtection="1">
      <alignment horizontal="center" vertical="center" textRotation="90" wrapText="1"/>
      <protection hidden="1"/>
    </xf>
    <xf numFmtId="0" fontId="15" fillId="3" borderId="12" xfId="0" applyFont="1" applyFill="1" applyBorder="1" applyAlignment="1" applyProtection="1">
      <alignment horizontal="center" vertical="center" textRotation="90" wrapText="1"/>
      <protection hidden="1"/>
    </xf>
    <xf numFmtId="0" fontId="32" fillId="3" borderId="23" xfId="0" quotePrefix="1" applyFont="1" applyFill="1" applyBorder="1" applyAlignment="1" applyProtection="1">
      <alignment horizontal="center" vertical="center" wrapText="1"/>
      <protection hidden="1"/>
    </xf>
    <xf numFmtId="0" fontId="32" fillId="3" borderId="24" xfId="0" quotePrefix="1" applyFont="1" applyFill="1" applyBorder="1" applyAlignment="1" applyProtection="1">
      <alignment horizontal="center" vertical="center" wrapText="1"/>
      <protection hidden="1"/>
    </xf>
    <xf numFmtId="0" fontId="19" fillId="6" borderId="9" xfId="0" quotePrefix="1" applyFont="1" applyFill="1" applyBorder="1" applyAlignment="1" applyProtection="1">
      <alignment horizontal="center" vertical="center"/>
      <protection hidden="1"/>
    </xf>
    <xf numFmtId="0" fontId="17" fillId="6" borderId="0" xfId="0" applyFont="1" applyFill="1" applyBorder="1" applyAlignment="1" applyProtection="1">
      <alignment horizontal="center" vertical="center"/>
      <protection hidden="1"/>
    </xf>
    <xf numFmtId="0" fontId="17" fillId="6" borderId="12" xfId="0" applyFont="1" applyFill="1" applyBorder="1" applyAlignment="1" applyProtection="1">
      <alignment horizontal="center" vertical="center"/>
      <protection hidden="1"/>
    </xf>
    <xf numFmtId="165" fontId="14" fillId="3" borderId="60" xfId="0" applyNumberFormat="1" applyFont="1" applyFill="1" applyBorder="1" applyAlignment="1" applyProtection="1">
      <alignment horizontal="center" vertical="center"/>
      <protection locked="0"/>
    </xf>
    <xf numFmtId="165" fontId="14" fillId="3" borderId="61" xfId="0" applyNumberFormat="1" applyFont="1" applyFill="1" applyBorder="1" applyAlignment="1" applyProtection="1">
      <alignment horizontal="center" vertical="center"/>
      <protection locked="0"/>
    </xf>
    <xf numFmtId="165" fontId="14" fillId="3" borderId="62" xfId="0" applyNumberFormat="1" applyFont="1" applyFill="1" applyBorder="1" applyAlignment="1" applyProtection="1">
      <alignment horizontal="center" vertical="center"/>
      <protection locked="0"/>
    </xf>
    <xf numFmtId="1" fontId="0" fillId="6" borderId="51" xfId="0" applyNumberFormat="1" applyFont="1" applyFill="1" applyBorder="1" applyAlignment="1" applyProtection="1">
      <alignment horizontal="center" vertical="center"/>
      <protection hidden="1"/>
    </xf>
    <xf numFmtId="2" fontId="0" fillId="6" borderId="51" xfId="0" applyNumberFormat="1" applyFont="1" applyFill="1" applyBorder="1" applyAlignment="1" applyProtection="1">
      <alignment horizontal="center" vertical="center"/>
      <protection hidden="1"/>
    </xf>
    <xf numFmtId="1" fontId="0" fillId="6" borderId="52" xfId="0" applyNumberFormat="1" applyFont="1" applyFill="1" applyBorder="1" applyAlignment="1" applyProtection="1">
      <alignment horizontal="center" vertical="center"/>
      <protection hidden="1"/>
    </xf>
    <xf numFmtId="1" fontId="0" fillId="6" borderId="30" xfId="0" applyNumberFormat="1" applyFont="1" applyFill="1" applyBorder="1" applyAlignment="1" applyProtection="1">
      <alignment horizontal="center" vertical="center"/>
      <protection hidden="1"/>
    </xf>
    <xf numFmtId="1" fontId="0" fillId="6" borderId="35" xfId="0" applyNumberFormat="1" applyFont="1" applyFill="1" applyBorder="1" applyAlignment="1" applyProtection="1">
      <alignment horizontal="center" vertical="center"/>
      <protection hidden="1"/>
    </xf>
    <xf numFmtId="0" fontId="13" fillId="6" borderId="75" xfId="0" quotePrefix="1" applyFont="1" applyFill="1" applyBorder="1" applyAlignment="1" applyProtection="1">
      <alignment horizontal="center" vertical="center"/>
      <protection hidden="1"/>
    </xf>
    <xf numFmtId="0" fontId="13" fillId="6" borderId="49" xfId="0" quotePrefix="1" applyFont="1" applyFill="1" applyBorder="1" applyAlignment="1" applyProtection="1">
      <alignment horizontal="center" vertical="center"/>
      <protection hidden="1"/>
    </xf>
    <xf numFmtId="0" fontId="15" fillId="3" borderId="52" xfId="0" applyFont="1" applyFill="1" applyBorder="1" applyAlignment="1" applyProtection="1">
      <alignment horizontal="center" vertical="center" wrapText="1"/>
      <protection hidden="1"/>
    </xf>
    <xf numFmtId="0" fontId="15" fillId="3" borderId="30" xfId="0" applyFont="1" applyFill="1" applyBorder="1" applyAlignment="1" applyProtection="1">
      <alignment horizontal="center" vertical="center" wrapText="1"/>
      <protection hidden="1"/>
    </xf>
    <xf numFmtId="0" fontId="15" fillId="3" borderId="50" xfId="0" applyFont="1" applyFill="1" applyBorder="1" applyAlignment="1" applyProtection="1">
      <alignment horizontal="center" vertical="center" wrapText="1"/>
      <protection hidden="1"/>
    </xf>
    <xf numFmtId="0" fontId="15" fillId="3" borderId="9" xfId="0" applyFont="1" applyFill="1" applyBorder="1" applyAlignment="1" applyProtection="1">
      <alignment horizontal="center" vertical="center" wrapText="1"/>
      <protection hidden="1"/>
    </xf>
    <xf numFmtId="0" fontId="15" fillId="3" borderId="0" xfId="0" applyFont="1" applyFill="1" applyBorder="1" applyAlignment="1" applyProtection="1">
      <alignment horizontal="center" vertical="center" wrapText="1"/>
      <protection hidden="1"/>
    </xf>
    <xf numFmtId="0" fontId="15" fillId="3" borderId="12" xfId="0" applyFont="1" applyFill="1" applyBorder="1" applyAlignment="1" applyProtection="1">
      <alignment horizontal="center" vertical="center" wrapText="1"/>
      <protection hidden="1"/>
    </xf>
    <xf numFmtId="0" fontId="5" fillId="6" borderId="51" xfId="0" applyFont="1" applyFill="1" applyBorder="1" applyAlignment="1" applyProtection="1">
      <alignment horizontal="center" vertical="center" textRotation="90" wrapText="1"/>
      <protection hidden="1"/>
    </xf>
    <xf numFmtId="0" fontId="5" fillId="6" borderId="53" xfId="0" applyFont="1" applyFill="1" applyBorder="1" applyAlignment="1" applyProtection="1">
      <alignment horizontal="center" vertical="center" textRotation="90" wrapText="1"/>
      <protection hidden="1"/>
    </xf>
    <xf numFmtId="0" fontId="5" fillId="6" borderId="10" xfId="0" applyFont="1" applyFill="1" applyBorder="1" applyAlignment="1" applyProtection="1">
      <alignment horizontal="center" vertical="center" textRotation="90" wrapText="1"/>
      <protection hidden="1"/>
    </xf>
    <xf numFmtId="0" fontId="5" fillId="6" borderId="43" xfId="0" applyFont="1" applyFill="1" applyBorder="1" applyAlignment="1" applyProtection="1">
      <alignment horizontal="center" vertical="center" textRotation="90" wrapText="1"/>
      <protection hidden="1"/>
    </xf>
    <xf numFmtId="0" fontId="3" fillId="3" borderId="81" xfId="0" applyFont="1" applyFill="1" applyBorder="1" applyAlignment="1" applyProtection="1">
      <alignment horizontal="center" vertical="center"/>
      <protection hidden="1"/>
    </xf>
    <xf numFmtId="0" fontId="3" fillId="3" borderId="30" xfId="0" applyFont="1" applyFill="1" applyBorder="1" applyAlignment="1" applyProtection="1">
      <alignment horizontal="center" vertical="center"/>
      <protection hidden="1"/>
    </xf>
    <xf numFmtId="0" fontId="3" fillId="3" borderId="35" xfId="0" applyFont="1" applyFill="1" applyBorder="1" applyAlignment="1" applyProtection="1">
      <alignment horizontal="center" vertical="center"/>
      <protection hidden="1"/>
    </xf>
    <xf numFmtId="0" fontId="3" fillId="3" borderId="83"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3" borderId="37" xfId="0" applyFont="1" applyFill="1" applyBorder="1" applyAlignment="1" applyProtection="1">
      <alignment horizontal="center" vertical="center"/>
      <protection hidden="1"/>
    </xf>
    <xf numFmtId="0" fontId="50" fillId="3" borderId="83" xfId="0" applyFont="1" applyFill="1" applyBorder="1" applyAlignment="1" applyProtection="1">
      <alignment horizontal="center" vertical="center" wrapText="1"/>
      <protection hidden="1"/>
    </xf>
    <xf numFmtId="0" fontId="50" fillId="3" borderId="0" xfId="0" applyFont="1" applyFill="1" applyBorder="1" applyAlignment="1" applyProtection="1">
      <alignment horizontal="center" vertical="center" wrapText="1"/>
      <protection hidden="1"/>
    </xf>
    <xf numFmtId="0" fontId="50" fillId="3" borderId="37" xfId="0" applyFont="1" applyFill="1" applyBorder="1" applyAlignment="1" applyProtection="1">
      <alignment horizontal="center" vertical="center" wrapText="1"/>
      <protection hidden="1"/>
    </xf>
    <xf numFmtId="0" fontId="50" fillId="3" borderId="91" xfId="0" applyFont="1" applyFill="1" applyBorder="1" applyAlignment="1" applyProtection="1">
      <alignment horizontal="center" vertical="center" wrapText="1"/>
      <protection hidden="1"/>
    </xf>
    <xf numFmtId="0" fontId="50" fillId="3" borderId="73" xfId="0" applyFont="1" applyFill="1" applyBorder="1" applyAlignment="1" applyProtection="1">
      <alignment horizontal="center" vertical="center" wrapText="1"/>
      <protection hidden="1"/>
    </xf>
    <xf numFmtId="0" fontId="50" fillId="3" borderId="99" xfId="0" applyFont="1" applyFill="1" applyBorder="1" applyAlignment="1" applyProtection="1">
      <alignment horizontal="center" vertical="center" wrapText="1"/>
      <protection hidden="1"/>
    </xf>
    <xf numFmtId="0" fontId="50" fillId="3" borderId="112" xfId="0" applyFont="1" applyFill="1" applyBorder="1" applyAlignment="1" applyProtection="1">
      <alignment horizontal="left" vertical="center"/>
      <protection hidden="1"/>
    </xf>
    <xf numFmtId="0" fontId="50" fillId="3" borderId="28" xfId="0" applyFont="1" applyFill="1" applyBorder="1" applyAlignment="1" applyProtection="1">
      <alignment horizontal="left" vertical="center"/>
      <protection hidden="1"/>
    </xf>
    <xf numFmtId="0" fontId="50" fillId="3" borderId="110" xfId="0" applyFont="1" applyFill="1" applyBorder="1" applyAlignment="1" applyProtection="1">
      <alignment horizontal="left" vertical="center"/>
      <protection hidden="1"/>
    </xf>
    <xf numFmtId="0" fontId="50" fillId="3" borderId="100" xfId="0" applyFont="1" applyFill="1" applyBorder="1" applyAlignment="1" applyProtection="1">
      <alignment horizontal="left" vertical="center"/>
      <protection hidden="1"/>
    </xf>
    <xf numFmtId="0" fontId="24" fillId="3" borderId="40" xfId="0" applyFont="1" applyFill="1" applyBorder="1" applyAlignment="1" applyProtection="1">
      <alignment horizontal="center" vertical="center" wrapText="1"/>
      <protection hidden="1"/>
    </xf>
    <xf numFmtId="0" fontId="19" fillId="6" borderId="36" xfId="0" quotePrefix="1" applyFont="1" applyFill="1" applyBorder="1" applyAlignment="1" applyProtection="1">
      <alignment horizontal="center" vertical="center"/>
      <protection hidden="1"/>
    </xf>
    <xf numFmtId="1" fontId="14" fillId="3" borderId="59" xfId="0" applyNumberFormat="1" applyFont="1" applyFill="1" applyBorder="1" applyAlignment="1" applyProtection="1">
      <alignment horizontal="center" vertical="center"/>
      <protection locked="0"/>
    </xf>
    <xf numFmtId="2" fontId="0" fillId="6" borderId="44" xfId="0" applyNumberFormat="1" applyFont="1" applyFill="1" applyBorder="1" applyAlignment="1" applyProtection="1">
      <alignment horizontal="center" vertical="center"/>
      <protection hidden="1"/>
    </xf>
    <xf numFmtId="2" fontId="0" fillId="6" borderId="47" xfId="0" applyNumberFormat="1" applyFont="1" applyFill="1" applyBorder="1" applyAlignment="1" applyProtection="1">
      <alignment horizontal="center" vertical="center"/>
      <protection hidden="1"/>
    </xf>
    <xf numFmtId="0" fontId="13" fillId="6" borderId="75" xfId="0" applyFont="1" applyFill="1" applyBorder="1" applyAlignment="1" applyProtection="1">
      <alignment horizontal="center" vertical="center" wrapText="1"/>
      <protection hidden="1"/>
    </xf>
    <xf numFmtId="0" fontId="13" fillId="6" borderId="49" xfId="0" applyFont="1" applyFill="1" applyBorder="1" applyAlignment="1" applyProtection="1">
      <alignment horizontal="center" vertical="center" wrapText="1"/>
      <protection hidden="1"/>
    </xf>
    <xf numFmtId="2" fontId="14" fillId="6" borderId="68" xfId="0" applyNumberFormat="1" applyFont="1" applyFill="1" applyBorder="1" applyAlignment="1" applyProtection="1">
      <alignment horizontal="center" vertical="center"/>
      <protection hidden="1"/>
    </xf>
    <xf numFmtId="2" fontId="14" fillId="6" borderId="15" xfId="0" applyNumberFormat="1" applyFont="1" applyFill="1" applyBorder="1" applyAlignment="1" applyProtection="1">
      <alignment horizontal="center" vertical="center"/>
      <protection hidden="1"/>
    </xf>
    <xf numFmtId="2" fontId="0" fillId="6" borderId="14" xfId="0" applyNumberFormat="1" applyFont="1" applyFill="1" applyBorder="1" applyAlignment="1" applyProtection="1">
      <alignment horizontal="center" vertical="center"/>
      <protection hidden="1"/>
    </xf>
    <xf numFmtId="2" fontId="0" fillId="6" borderId="15" xfId="0" applyNumberFormat="1" applyFont="1" applyFill="1" applyBorder="1" applyAlignment="1" applyProtection="1">
      <alignment horizontal="center" vertical="center"/>
      <protection hidden="1"/>
    </xf>
    <xf numFmtId="2" fontId="0" fillId="6" borderId="16" xfId="0" applyNumberFormat="1" applyFont="1" applyFill="1" applyBorder="1" applyAlignment="1" applyProtection="1">
      <alignment horizontal="center" vertical="center"/>
      <protection hidden="1"/>
    </xf>
    <xf numFmtId="2" fontId="0" fillId="6" borderId="13" xfId="0" applyNumberFormat="1" applyFont="1" applyFill="1" applyBorder="1" applyAlignment="1" applyProtection="1">
      <alignment horizontal="center" vertical="center"/>
      <protection hidden="1"/>
    </xf>
    <xf numFmtId="2" fontId="0" fillId="6" borderId="69" xfId="0" applyNumberFormat="1" applyFont="1" applyFill="1" applyBorder="1" applyAlignment="1" applyProtection="1">
      <alignment horizontal="center" vertical="center"/>
      <protection hidden="1"/>
    </xf>
    <xf numFmtId="2" fontId="0" fillId="6" borderId="9" xfId="1" applyNumberFormat="1" applyFont="1" applyFill="1" applyBorder="1" applyAlignment="1" applyProtection="1">
      <alignment horizontal="center" vertical="center"/>
      <protection hidden="1"/>
    </xf>
    <xf numFmtId="2" fontId="0" fillId="6" borderId="0" xfId="1" applyNumberFormat="1" applyFont="1" applyFill="1" applyBorder="1" applyAlignment="1" applyProtection="1">
      <alignment horizontal="center" vertical="center"/>
      <protection hidden="1"/>
    </xf>
    <xf numFmtId="2" fontId="0" fillId="6" borderId="12" xfId="1" applyNumberFormat="1" applyFont="1" applyFill="1" applyBorder="1" applyAlignment="1" applyProtection="1">
      <alignment horizontal="center" vertical="center"/>
      <protection hidden="1"/>
    </xf>
    <xf numFmtId="1" fontId="0" fillId="6" borderId="15" xfId="0" applyNumberFormat="1" applyFont="1" applyFill="1" applyBorder="1" applyAlignment="1" applyProtection="1">
      <alignment horizontal="center" vertical="center"/>
      <protection hidden="1"/>
    </xf>
    <xf numFmtId="2" fontId="0" fillId="6" borderId="68" xfId="0" applyNumberFormat="1" applyFont="1" applyFill="1" applyBorder="1" applyAlignment="1" applyProtection="1">
      <alignment horizontal="center" vertical="center"/>
      <protection hidden="1"/>
    </xf>
    <xf numFmtId="1" fontId="0" fillId="6" borderId="9" xfId="0" applyNumberFormat="1" applyFont="1" applyFill="1" applyBorder="1" applyAlignment="1" applyProtection="1">
      <alignment horizontal="center" vertical="center"/>
      <protection hidden="1"/>
    </xf>
    <xf numFmtId="1" fontId="0" fillId="6" borderId="0" xfId="0" applyNumberFormat="1" applyFont="1" applyFill="1" applyBorder="1" applyAlignment="1" applyProtection="1">
      <alignment horizontal="center" vertical="center"/>
      <protection hidden="1"/>
    </xf>
    <xf numFmtId="1" fontId="0" fillId="6" borderId="37" xfId="0" applyNumberFormat="1" applyFont="1" applyFill="1" applyBorder="1" applyAlignment="1" applyProtection="1">
      <alignment horizontal="center" vertical="center"/>
      <protection hidden="1"/>
    </xf>
    <xf numFmtId="0" fontId="14" fillId="3" borderId="89" xfId="0" applyFont="1" applyFill="1" applyBorder="1" applyAlignment="1" applyProtection="1">
      <alignment horizontal="center" vertical="center"/>
      <protection locked="0"/>
    </xf>
    <xf numFmtId="0" fontId="14" fillId="3" borderId="15" xfId="0" applyFont="1" applyFill="1" applyBorder="1" applyAlignment="1" applyProtection="1">
      <alignment horizontal="center" vertical="center"/>
      <protection locked="0"/>
    </xf>
    <xf numFmtId="1" fontId="14" fillId="3" borderId="15" xfId="0" applyNumberFormat="1" applyFont="1" applyFill="1" applyBorder="1" applyAlignment="1" applyProtection="1">
      <alignment horizontal="center" vertical="center"/>
      <protection locked="0"/>
    </xf>
    <xf numFmtId="2" fontId="14" fillId="3" borderId="16" xfId="0" applyNumberFormat="1" applyFont="1" applyFill="1" applyBorder="1" applyAlignment="1" applyProtection="1">
      <alignment horizontal="center" vertical="center"/>
      <protection locked="0"/>
    </xf>
    <xf numFmtId="2" fontId="14" fillId="3" borderId="13" xfId="0" applyNumberFormat="1" applyFont="1" applyFill="1" applyBorder="1" applyAlignment="1" applyProtection="1">
      <alignment horizontal="center" vertical="center"/>
      <protection locked="0"/>
    </xf>
    <xf numFmtId="2" fontId="14" fillId="3" borderId="14" xfId="0" applyNumberFormat="1" applyFont="1" applyFill="1" applyBorder="1" applyAlignment="1" applyProtection="1">
      <alignment horizontal="center" vertical="center"/>
      <protection locked="0"/>
    </xf>
    <xf numFmtId="0" fontId="26" fillId="3" borderId="90" xfId="0" applyFont="1" applyFill="1" applyBorder="1" applyAlignment="1" applyProtection="1">
      <alignment horizontal="center" vertical="center"/>
      <protection hidden="1"/>
    </xf>
    <xf numFmtId="0" fontId="27" fillId="3" borderId="51" xfId="0" applyFont="1" applyFill="1" applyBorder="1" applyAlignment="1" applyProtection="1">
      <alignment horizontal="center" vertical="center"/>
      <protection hidden="1"/>
    </xf>
    <xf numFmtId="0" fontId="27" fillId="3" borderId="52" xfId="0" applyFont="1" applyFill="1" applyBorder="1" applyAlignment="1" applyProtection="1">
      <alignment horizontal="center" vertical="center"/>
      <protection hidden="1"/>
    </xf>
    <xf numFmtId="2" fontId="27" fillId="3" borderId="30" xfId="0" applyNumberFormat="1" applyFont="1" applyFill="1" applyBorder="1" applyAlignment="1" applyProtection="1">
      <alignment horizontal="center" vertical="center"/>
      <protection locked="0"/>
    </xf>
    <xf numFmtId="2" fontId="0" fillId="6" borderId="48" xfId="0" applyNumberFormat="1" applyFont="1" applyFill="1" applyBorder="1" applyAlignment="1" applyProtection="1">
      <alignment horizontal="center" vertical="center"/>
      <protection hidden="1"/>
    </xf>
    <xf numFmtId="2" fontId="0" fillId="6" borderId="53" xfId="0" applyNumberFormat="1" applyFont="1" applyFill="1" applyBorder="1" applyAlignment="1" applyProtection="1">
      <alignment horizontal="center" vertical="center"/>
      <protection hidden="1"/>
    </xf>
    <xf numFmtId="2" fontId="0" fillId="6" borderId="34" xfId="0" applyNumberFormat="1" applyFont="1" applyFill="1" applyBorder="1" applyAlignment="1" applyProtection="1">
      <alignment horizontal="center" vertical="center"/>
      <protection hidden="1"/>
    </xf>
    <xf numFmtId="2" fontId="0" fillId="6" borderId="30" xfId="0" applyNumberFormat="1" applyFont="1" applyFill="1" applyBorder="1" applyAlignment="1" applyProtection="1">
      <alignment horizontal="center" vertical="center"/>
      <protection hidden="1"/>
    </xf>
    <xf numFmtId="2" fontId="0" fillId="6" borderId="50" xfId="0" applyNumberFormat="1" applyFont="1" applyFill="1" applyBorder="1" applyAlignment="1" applyProtection="1">
      <alignment horizontal="center" vertical="center"/>
      <protection hidden="1"/>
    </xf>
    <xf numFmtId="0" fontId="39" fillId="6" borderId="51" xfId="0" applyFont="1" applyFill="1" applyBorder="1" applyAlignment="1" applyProtection="1">
      <alignment horizontal="center" vertical="center"/>
      <protection hidden="1"/>
    </xf>
    <xf numFmtId="0" fontId="39" fillId="6" borderId="53" xfId="0" applyFont="1" applyFill="1" applyBorder="1" applyAlignment="1" applyProtection="1">
      <alignment horizontal="center" vertical="center"/>
      <protection hidden="1"/>
    </xf>
    <xf numFmtId="0" fontId="39" fillId="6" borderId="10" xfId="0" applyFont="1" applyFill="1" applyBorder="1" applyAlignment="1" applyProtection="1">
      <alignment horizontal="center" vertical="center"/>
      <protection hidden="1"/>
    </xf>
    <xf numFmtId="0" fontId="39" fillId="6" borderId="43" xfId="0" applyFont="1" applyFill="1" applyBorder="1" applyAlignment="1" applyProtection="1">
      <alignment horizontal="center" vertical="center"/>
      <protection hidden="1"/>
    </xf>
    <xf numFmtId="0" fontId="17" fillId="6" borderId="55" xfId="0" quotePrefix="1" applyFont="1" applyFill="1" applyBorder="1" applyAlignment="1" applyProtection="1">
      <alignment horizontal="center" vertical="center"/>
      <protection hidden="1"/>
    </xf>
    <xf numFmtId="0" fontId="17" fillId="6" borderId="56" xfId="0" applyFont="1" applyFill="1" applyBorder="1" applyAlignment="1" applyProtection="1">
      <alignment horizontal="center" vertical="center"/>
      <protection hidden="1"/>
    </xf>
    <xf numFmtId="0" fontId="46" fillId="3" borderId="51" xfId="0" applyFont="1" applyFill="1" applyBorder="1" applyAlignment="1" applyProtection="1">
      <alignment horizontal="center" vertical="center" textRotation="90" wrapText="1"/>
      <protection hidden="1"/>
    </xf>
    <xf numFmtId="0" fontId="15" fillId="3" borderId="51" xfId="0" applyFont="1" applyFill="1" applyBorder="1" applyAlignment="1" applyProtection="1">
      <alignment horizontal="center" vertical="center" wrapText="1"/>
      <protection hidden="1"/>
    </xf>
    <xf numFmtId="0" fontId="15" fillId="3" borderId="53" xfId="0" applyFont="1" applyFill="1" applyBorder="1" applyAlignment="1" applyProtection="1">
      <alignment horizontal="center" vertical="center" wrapText="1"/>
      <protection hidden="1"/>
    </xf>
    <xf numFmtId="0" fontId="15" fillId="3" borderId="10" xfId="0" applyFont="1" applyFill="1" applyBorder="1" applyAlignment="1" applyProtection="1">
      <alignment horizontal="center" vertical="center" wrapText="1"/>
      <protection hidden="1"/>
    </xf>
    <xf numFmtId="0" fontId="15" fillId="3" borderId="43" xfId="0" applyFont="1" applyFill="1" applyBorder="1" applyAlignment="1" applyProtection="1">
      <alignment horizontal="center" vertical="center" wrapText="1"/>
      <protection hidden="1"/>
    </xf>
    <xf numFmtId="0" fontId="8" fillId="6" borderId="54" xfId="0" applyFont="1" applyFill="1" applyBorder="1" applyAlignment="1" applyProtection="1">
      <alignment horizontal="center" vertical="center"/>
      <protection hidden="1"/>
    </xf>
    <xf numFmtId="0" fontId="8" fillId="6" borderId="51" xfId="0" applyFont="1" applyFill="1" applyBorder="1" applyAlignment="1" applyProtection="1">
      <alignment horizontal="center" vertical="center"/>
      <protection hidden="1"/>
    </xf>
    <xf numFmtId="0" fontId="8" fillId="6" borderId="46" xfId="0" applyFont="1" applyFill="1" applyBorder="1" applyAlignment="1" applyProtection="1">
      <alignment horizontal="center" vertical="center"/>
      <protection hidden="1"/>
    </xf>
    <xf numFmtId="0" fontId="8" fillId="6" borderId="10" xfId="0" applyFont="1" applyFill="1" applyBorder="1" applyAlignment="1" applyProtection="1">
      <alignment horizontal="center" vertical="center"/>
      <protection hidden="1"/>
    </xf>
    <xf numFmtId="0" fontId="19" fillId="6" borderId="9" xfId="0" quotePrefix="1" applyFont="1" applyFill="1" applyBorder="1" applyAlignment="1" applyProtection="1">
      <alignment horizontal="center" vertical="center" wrapText="1"/>
      <protection hidden="1"/>
    </xf>
    <xf numFmtId="0" fontId="17" fillId="6" borderId="0" xfId="0" applyFont="1" applyFill="1" applyBorder="1" applyAlignment="1" applyProtection="1">
      <alignment horizontal="center" vertical="center" wrapText="1"/>
      <protection hidden="1"/>
    </xf>
    <xf numFmtId="0" fontId="17" fillId="6" borderId="12" xfId="0" applyFont="1" applyFill="1" applyBorder="1" applyAlignment="1" applyProtection="1">
      <alignment horizontal="center" vertical="center" wrapText="1"/>
      <protection hidden="1"/>
    </xf>
    <xf numFmtId="0" fontId="13" fillId="6" borderId="54" xfId="0" applyFont="1" applyFill="1" applyBorder="1" applyAlignment="1" applyProtection="1">
      <alignment horizontal="center" vertical="center"/>
      <protection hidden="1"/>
    </xf>
    <xf numFmtId="0" fontId="13" fillId="6" borderId="51" xfId="0" applyFont="1" applyFill="1" applyBorder="1" applyAlignment="1" applyProtection="1">
      <alignment horizontal="center" vertical="center"/>
      <protection hidden="1"/>
    </xf>
    <xf numFmtId="0" fontId="13" fillId="6" borderId="46" xfId="0" applyFont="1" applyFill="1" applyBorder="1" applyAlignment="1" applyProtection="1">
      <alignment horizontal="center" vertical="center"/>
      <protection hidden="1"/>
    </xf>
    <xf numFmtId="0" fontId="13" fillId="6" borderId="10" xfId="0" applyFont="1" applyFill="1" applyBorder="1" applyAlignment="1" applyProtection="1">
      <alignment horizontal="center" vertical="center"/>
      <protection hidden="1"/>
    </xf>
    <xf numFmtId="0" fontId="19" fillId="6" borderId="25" xfId="0" quotePrefix="1" applyFont="1" applyFill="1" applyBorder="1" applyAlignment="1" applyProtection="1">
      <alignment horizontal="center" vertical="center"/>
      <protection hidden="1"/>
    </xf>
    <xf numFmtId="0" fontId="19" fillId="6" borderId="23" xfId="0" applyFont="1" applyFill="1" applyBorder="1" applyAlignment="1" applyProtection="1">
      <alignment horizontal="center" vertical="center"/>
      <protection hidden="1"/>
    </xf>
    <xf numFmtId="0" fontId="19" fillId="6" borderId="40" xfId="0" applyFont="1" applyFill="1" applyBorder="1" applyAlignment="1" applyProtection="1">
      <alignment horizontal="center" vertical="center"/>
      <protection hidden="1"/>
    </xf>
    <xf numFmtId="0" fontId="19" fillId="6" borderId="56" xfId="0" quotePrefix="1" applyFont="1" applyFill="1" applyBorder="1" applyAlignment="1" applyProtection="1">
      <alignment horizontal="center" vertical="center"/>
      <protection hidden="1"/>
    </xf>
    <xf numFmtId="0" fontId="19" fillId="6" borderId="56" xfId="0" applyFont="1" applyFill="1" applyBorder="1" applyAlignment="1" applyProtection="1">
      <alignment horizontal="center" vertical="center"/>
      <protection hidden="1"/>
    </xf>
    <xf numFmtId="0" fontId="19" fillId="6" borderId="57" xfId="0" applyFont="1" applyFill="1" applyBorder="1" applyAlignment="1" applyProtection="1">
      <alignment horizontal="center" vertical="center"/>
      <protection hidden="1"/>
    </xf>
    <xf numFmtId="2" fontId="0" fillId="6" borderId="52" xfId="0" applyNumberFormat="1" applyFont="1" applyFill="1" applyBorder="1" applyAlignment="1" applyProtection="1">
      <alignment horizontal="center" vertical="center"/>
      <protection hidden="1"/>
    </xf>
    <xf numFmtId="0" fontId="4" fillId="2" borderId="0" xfId="0" applyFont="1" applyFill="1" applyBorder="1" applyAlignment="1">
      <alignment horizontal="left" vertical="center"/>
    </xf>
    <xf numFmtId="0" fontId="5" fillId="6" borderId="9" xfId="0" applyFont="1" applyFill="1" applyBorder="1" applyAlignment="1" applyProtection="1">
      <alignment horizontal="center" vertical="center" wrapText="1"/>
      <protection hidden="1"/>
    </xf>
    <xf numFmtId="0" fontId="5" fillId="6" borderId="0" xfId="0" applyFont="1" applyFill="1" applyBorder="1" applyAlignment="1" applyProtection="1">
      <alignment horizontal="center" vertical="center" wrapText="1"/>
      <protection hidden="1"/>
    </xf>
    <xf numFmtId="0" fontId="5" fillId="6" borderId="12" xfId="0" applyFont="1" applyFill="1" applyBorder="1" applyAlignment="1" applyProtection="1">
      <alignment horizontal="center" vertical="center" wrapText="1"/>
      <protection hidden="1"/>
    </xf>
    <xf numFmtId="169" fontId="15" fillId="6" borderId="52" xfId="0" applyNumberFormat="1" applyFont="1" applyFill="1" applyBorder="1" applyAlignment="1" applyProtection="1">
      <alignment horizontal="center" vertical="center" textRotation="90" wrapText="1"/>
      <protection hidden="1"/>
    </xf>
    <xf numFmtId="169" fontId="15" fillId="6" borderId="30" xfId="0" applyNumberFormat="1" applyFont="1" applyFill="1" applyBorder="1" applyAlignment="1" applyProtection="1">
      <alignment horizontal="center" vertical="center" textRotation="90" wrapText="1"/>
      <protection hidden="1"/>
    </xf>
    <xf numFmtId="169" fontId="15" fillId="6" borderId="82" xfId="0" applyNumberFormat="1" applyFont="1" applyFill="1" applyBorder="1" applyAlignment="1" applyProtection="1">
      <alignment horizontal="center" vertical="center" textRotation="90" wrapText="1"/>
      <protection hidden="1"/>
    </xf>
    <xf numFmtId="169" fontId="15" fillId="6" borderId="9" xfId="0" applyNumberFormat="1" applyFont="1" applyFill="1" applyBorder="1" applyAlignment="1" applyProtection="1">
      <alignment horizontal="center" vertical="center" textRotation="90" wrapText="1"/>
      <protection hidden="1"/>
    </xf>
    <xf numFmtId="169" fontId="15" fillId="6" borderId="0" xfId="0" applyNumberFormat="1" applyFont="1" applyFill="1" applyBorder="1" applyAlignment="1" applyProtection="1">
      <alignment horizontal="center" vertical="center" textRotation="90" wrapText="1"/>
      <protection hidden="1"/>
    </xf>
    <xf numFmtId="169" fontId="15" fillId="6" borderId="84" xfId="0" applyNumberFormat="1" applyFont="1" applyFill="1" applyBorder="1" applyAlignment="1" applyProtection="1">
      <alignment horizontal="center" vertical="center" textRotation="90" wrapText="1"/>
      <protection hidden="1"/>
    </xf>
    <xf numFmtId="0" fontId="13" fillId="6" borderId="76" xfId="0" quotePrefix="1" applyFont="1" applyFill="1" applyBorder="1" applyAlignment="1" applyProtection="1">
      <alignment horizontal="center" vertical="center" wrapText="1"/>
      <protection hidden="1"/>
    </xf>
    <xf numFmtId="0" fontId="13" fillId="6" borderId="77" xfId="0" quotePrefix="1" applyFont="1" applyFill="1" applyBorder="1" applyAlignment="1" applyProtection="1">
      <alignment horizontal="center" vertical="center" wrapText="1"/>
      <protection hidden="1"/>
    </xf>
    <xf numFmtId="0" fontId="13" fillId="6" borderId="78" xfId="0" quotePrefix="1" applyFont="1" applyFill="1" applyBorder="1" applyAlignment="1" applyProtection="1">
      <alignment horizontal="center" vertical="center" wrapText="1"/>
      <protection hidden="1"/>
    </xf>
    <xf numFmtId="0" fontId="5" fillId="6" borderId="36" xfId="0" applyFont="1" applyFill="1" applyBorder="1" applyAlignment="1" applyProtection="1">
      <alignment horizontal="center" vertical="center" textRotation="90" wrapText="1"/>
      <protection hidden="1"/>
    </xf>
    <xf numFmtId="0" fontId="5" fillId="6" borderId="0" xfId="0" applyFont="1" applyFill="1" applyBorder="1" applyAlignment="1" applyProtection="1">
      <alignment horizontal="center" vertical="center" textRotation="90" wrapText="1"/>
      <protection hidden="1"/>
    </xf>
    <xf numFmtId="0" fontId="17" fillId="6" borderId="38" xfId="0" quotePrefix="1" applyFont="1" applyFill="1" applyBorder="1" applyAlignment="1" applyProtection="1">
      <alignment horizontal="center" vertical="center" wrapText="1"/>
      <protection hidden="1"/>
    </xf>
    <xf numFmtId="0" fontId="17" fillId="6" borderId="23" xfId="0" quotePrefix="1" applyFont="1" applyFill="1" applyBorder="1" applyAlignment="1" applyProtection="1">
      <alignment horizontal="center" vertical="center" wrapText="1"/>
      <protection hidden="1"/>
    </xf>
    <xf numFmtId="167" fontId="17" fillId="6" borderId="9" xfId="0" quotePrefix="1" applyNumberFormat="1" applyFont="1" applyFill="1" applyBorder="1" applyAlignment="1" applyProtection="1">
      <alignment horizontal="center" vertical="center" wrapText="1"/>
      <protection hidden="1"/>
    </xf>
    <xf numFmtId="167" fontId="17" fillId="6" borderId="0" xfId="0" quotePrefix="1" applyNumberFormat="1" applyFont="1" applyFill="1" applyBorder="1" applyAlignment="1" applyProtection="1">
      <alignment horizontal="center" vertical="center" wrapText="1"/>
      <protection hidden="1"/>
    </xf>
    <xf numFmtId="167" fontId="17" fillId="6" borderId="84" xfId="0" quotePrefix="1" applyNumberFormat="1" applyFont="1" applyFill="1" applyBorder="1" applyAlignment="1" applyProtection="1">
      <alignment horizontal="center" vertical="center" wrapText="1"/>
      <protection hidden="1"/>
    </xf>
    <xf numFmtId="0" fontId="17" fillId="6" borderId="23" xfId="0" quotePrefix="1" applyFont="1" applyFill="1" applyBorder="1" applyAlignment="1" applyProtection="1">
      <alignment horizontal="center" vertical="center"/>
      <protection hidden="1"/>
    </xf>
    <xf numFmtId="0" fontId="17" fillId="6" borderId="37" xfId="0" applyFont="1" applyFill="1" applyBorder="1" applyAlignment="1" applyProtection="1">
      <alignment horizontal="center" vertical="center" wrapText="1"/>
      <protection hidden="1"/>
    </xf>
    <xf numFmtId="0" fontId="8" fillId="6" borderId="50" xfId="0" applyFont="1" applyFill="1" applyBorder="1" applyAlignment="1" applyProtection="1">
      <alignment horizontal="center" vertical="center"/>
      <protection hidden="1"/>
    </xf>
    <xf numFmtId="0" fontId="13" fillId="6" borderId="12" xfId="0" applyFont="1" applyFill="1" applyBorder="1" applyAlignment="1" applyProtection="1">
      <alignment horizontal="center" vertical="center"/>
      <protection hidden="1"/>
    </xf>
    <xf numFmtId="2" fontId="0" fillId="6" borderId="88" xfId="0" applyNumberFormat="1" applyFont="1" applyFill="1" applyBorder="1" applyAlignment="1" applyProtection="1">
      <alignment horizontal="center" vertical="center"/>
      <protection hidden="1"/>
    </xf>
    <xf numFmtId="0" fontId="5" fillId="6" borderId="52" xfId="0" applyFont="1" applyFill="1" applyBorder="1" applyAlignment="1" applyProtection="1">
      <alignment horizontal="center" vertical="center" wrapText="1"/>
      <protection hidden="1"/>
    </xf>
    <xf numFmtId="0" fontId="5" fillId="6" borderId="30" xfId="0" applyFont="1" applyFill="1" applyBorder="1" applyAlignment="1" applyProtection="1">
      <alignment horizontal="center" vertical="center" wrapText="1"/>
      <protection hidden="1"/>
    </xf>
    <xf numFmtId="0" fontId="5" fillId="6" borderId="50" xfId="0" applyFont="1" applyFill="1" applyBorder="1" applyAlignment="1" applyProtection="1">
      <alignment horizontal="center" vertical="center" wrapText="1"/>
      <protection hidden="1"/>
    </xf>
    <xf numFmtId="0" fontId="17" fillId="6" borderId="25" xfId="0" quotePrefix="1" applyFont="1" applyFill="1" applyBorder="1" applyAlignment="1" applyProtection="1">
      <alignment horizontal="center" vertical="center" wrapText="1"/>
      <protection hidden="1"/>
    </xf>
    <xf numFmtId="0" fontId="17" fillId="6" borderId="24" xfId="0" quotePrefix="1" applyFont="1" applyFill="1" applyBorder="1" applyAlignment="1" applyProtection="1">
      <alignment horizontal="center" vertical="center" wrapText="1"/>
      <protection hidden="1"/>
    </xf>
    <xf numFmtId="2" fontId="0" fillId="6" borderId="54" xfId="0" applyNumberFormat="1" applyFont="1" applyFill="1" applyBorder="1" applyAlignment="1" applyProtection="1">
      <alignment horizontal="center" vertical="center"/>
      <protection hidden="1"/>
    </xf>
    <xf numFmtId="0" fontId="17" fillId="6" borderId="23" xfId="0" applyFont="1" applyFill="1" applyBorder="1" applyAlignment="1" applyProtection="1">
      <alignment horizontal="center" vertical="center" wrapText="1"/>
      <protection hidden="1"/>
    </xf>
    <xf numFmtId="0" fontId="17" fillId="6" borderId="40" xfId="0" applyFont="1" applyFill="1" applyBorder="1" applyAlignment="1" applyProtection="1">
      <alignment horizontal="center" vertical="center" wrapText="1"/>
      <protection hidden="1"/>
    </xf>
    <xf numFmtId="0" fontId="39" fillId="6" borderId="51" xfId="0" applyFont="1" applyFill="1" applyBorder="1" applyAlignment="1" applyProtection="1">
      <alignment horizontal="center" vertical="center" textRotation="90"/>
      <protection hidden="1"/>
    </xf>
    <xf numFmtId="0" fontId="39" fillId="6" borderId="53" xfId="0" applyFont="1" applyFill="1" applyBorder="1" applyAlignment="1" applyProtection="1">
      <alignment horizontal="center" vertical="center" textRotation="90"/>
      <protection hidden="1"/>
    </xf>
    <xf numFmtId="0" fontId="39" fillId="6" borderId="10" xfId="0" applyFont="1" applyFill="1" applyBorder="1" applyAlignment="1" applyProtection="1">
      <alignment horizontal="center" vertical="center" textRotation="90"/>
      <protection hidden="1"/>
    </xf>
    <xf numFmtId="0" fontId="39" fillId="6" borderId="43" xfId="0" applyFont="1" applyFill="1" applyBorder="1" applyAlignment="1" applyProtection="1">
      <alignment horizontal="center" vertical="center" textRotation="90"/>
      <protection hidden="1"/>
    </xf>
    <xf numFmtId="0" fontId="12"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4" fillId="6" borderId="63" xfId="0" quotePrefix="1" applyFont="1" applyFill="1" applyBorder="1" applyAlignment="1" applyProtection="1">
      <alignment horizontal="center" vertical="center" wrapText="1"/>
      <protection hidden="1"/>
    </xf>
    <xf numFmtId="0" fontId="4" fillId="6" borderId="26" xfId="0" quotePrefix="1" applyFont="1" applyFill="1" applyBorder="1" applyAlignment="1" applyProtection="1">
      <alignment horizontal="center" vertical="center" wrapText="1"/>
      <protection hidden="1"/>
    </xf>
    <xf numFmtId="0" fontId="4" fillId="6" borderId="80" xfId="0" quotePrefix="1" applyFont="1" applyFill="1" applyBorder="1" applyAlignment="1" applyProtection="1">
      <alignment horizontal="center" vertical="center" wrapText="1"/>
      <protection hidden="1"/>
    </xf>
    <xf numFmtId="2" fontId="0" fillId="6" borderId="82" xfId="0" applyNumberFormat="1" applyFont="1" applyFill="1" applyBorder="1" applyAlignment="1" applyProtection="1">
      <alignment horizontal="center" vertical="center"/>
      <protection hidden="1"/>
    </xf>
    <xf numFmtId="2" fontId="3" fillId="2" borderId="0" xfId="0" applyNumberFormat="1" applyFont="1" applyFill="1" applyAlignment="1">
      <alignment horizontal="center" vertical="center"/>
    </xf>
    <xf numFmtId="2" fontId="3" fillId="2" borderId="1" xfId="0" applyNumberFormat="1" applyFont="1" applyFill="1" applyBorder="1" applyAlignment="1">
      <alignment horizontal="center" vertical="center"/>
    </xf>
    <xf numFmtId="166" fontId="16" fillId="3" borderId="27" xfId="0" applyNumberFormat="1" applyFont="1" applyFill="1" applyBorder="1" applyAlignment="1" applyProtection="1">
      <alignment horizontal="center" vertical="center"/>
      <protection locked="0"/>
    </xf>
    <xf numFmtId="166" fontId="16" fillId="3" borderId="97" xfId="0" applyNumberFormat="1" applyFont="1" applyFill="1" applyBorder="1" applyAlignment="1" applyProtection="1">
      <alignment horizontal="center" vertical="center"/>
      <protection locked="0"/>
    </xf>
    <xf numFmtId="0" fontId="13" fillId="6" borderId="63" xfId="0" quotePrefix="1" applyFont="1" applyFill="1" applyBorder="1" applyAlignment="1" applyProtection="1">
      <alignment horizontal="center" vertical="center" wrapText="1"/>
      <protection hidden="1"/>
    </xf>
    <xf numFmtId="0" fontId="13" fillId="6" borderId="26" xfId="0" quotePrefix="1" applyFont="1" applyFill="1" applyBorder="1" applyAlignment="1" applyProtection="1">
      <alignment horizontal="center" vertical="center" wrapText="1"/>
      <protection hidden="1"/>
    </xf>
    <xf numFmtId="0" fontId="13" fillId="6" borderId="64" xfId="0" quotePrefix="1" applyFont="1" applyFill="1" applyBorder="1" applyAlignment="1" applyProtection="1">
      <alignment horizontal="center" vertical="center" wrapText="1"/>
      <protection hidden="1"/>
    </xf>
    <xf numFmtId="169" fontId="15" fillId="6" borderId="37" xfId="0" applyNumberFormat="1" applyFont="1" applyFill="1" applyBorder="1" applyAlignment="1" applyProtection="1">
      <alignment horizontal="center" vertical="center" textRotation="90" wrapText="1"/>
      <protection hidden="1"/>
    </xf>
    <xf numFmtId="167" fontId="17" fillId="6" borderId="25" xfId="0" quotePrefix="1" applyNumberFormat="1" applyFont="1" applyFill="1" applyBorder="1" applyAlignment="1" applyProtection="1">
      <alignment horizontal="center" vertical="center" wrapText="1"/>
      <protection hidden="1"/>
    </xf>
    <xf numFmtId="167" fontId="17" fillId="6" borderId="23" xfId="0" quotePrefix="1" applyNumberFormat="1" applyFont="1" applyFill="1" applyBorder="1" applyAlignment="1" applyProtection="1">
      <alignment horizontal="center" vertical="center" wrapText="1"/>
      <protection hidden="1"/>
    </xf>
    <xf numFmtId="167" fontId="17" fillId="6" borderId="40" xfId="0" quotePrefix="1" applyNumberFormat="1" applyFont="1" applyFill="1" applyBorder="1" applyAlignment="1" applyProtection="1">
      <alignment horizontal="center" vertical="center" wrapText="1"/>
      <protection hidden="1"/>
    </xf>
    <xf numFmtId="0" fontId="5" fillId="6" borderId="34" xfId="0" applyFont="1" applyFill="1" applyBorder="1" applyAlignment="1" applyProtection="1">
      <alignment horizontal="center" vertical="center" wrapText="1"/>
      <protection hidden="1"/>
    </xf>
    <xf numFmtId="0" fontId="5" fillId="6" borderId="36" xfId="0" applyFont="1" applyFill="1" applyBorder="1" applyAlignment="1" applyProtection="1">
      <alignment horizontal="center" vertical="center" wrapText="1"/>
      <protection hidden="1"/>
    </xf>
    <xf numFmtId="0" fontId="17" fillId="6" borderId="36" xfId="0" quotePrefix="1" applyFont="1" applyFill="1" applyBorder="1" applyAlignment="1" applyProtection="1">
      <alignment horizontal="center" vertical="center" wrapText="1"/>
      <protection hidden="1"/>
    </xf>
    <xf numFmtId="0" fontId="17" fillId="6" borderId="0" xfId="0" quotePrefix="1" applyFont="1" applyFill="1" applyBorder="1" applyAlignment="1" applyProtection="1">
      <alignment horizontal="center" vertical="center" wrapText="1"/>
      <protection hidden="1"/>
    </xf>
    <xf numFmtId="0" fontId="4" fillId="2" borderId="0" xfId="0" applyFont="1" applyFill="1" applyBorder="1" applyAlignment="1">
      <alignment horizontal="center" vertical="center"/>
    </xf>
    <xf numFmtId="0" fontId="8" fillId="6" borderId="75" xfId="0" applyFont="1" applyFill="1" applyBorder="1" applyAlignment="1" applyProtection="1">
      <alignment horizontal="center" vertical="center" wrapText="1"/>
      <protection hidden="1"/>
    </xf>
    <xf numFmtId="0" fontId="8" fillId="6" borderId="49" xfId="0" applyFont="1" applyFill="1" applyBorder="1" applyAlignment="1" applyProtection="1">
      <alignment horizontal="center" vertical="center" wrapText="1"/>
      <protection hidden="1"/>
    </xf>
    <xf numFmtId="0" fontId="13" fillId="6" borderId="34" xfId="0" applyFont="1" applyFill="1" applyBorder="1" applyAlignment="1" applyProtection="1">
      <alignment horizontal="center" vertical="center" wrapText="1"/>
      <protection hidden="1"/>
    </xf>
    <xf numFmtId="0" fontId="13" fillId="6" borderId="30" xfId="0" applyFont="1" applyFill="1" applyBorder="1" applyAlignment="1" applyProtection="1">
      <alignment horizontal="center" vertical="center" wrapText="1"/>
      <protection hidden="1"/>
    </xf>
    <xf numFmtId="0" fontId="13" fillId="6" borderId="35" xfId="0" applyFont="1" applyFill="1" applyBorder="1" applyAlignment="1" applyProtection="1">
      <alignment horizontal="center" vertical="center" wrapText="1"/>
      <protection hidden="1"/>
    </xf>
    <xf numFmtId="0" fontId="13" fillId="6" borderId="36" xfId="0" applyFont="1" applyFill="1" applyBorder="1" applyAlignment="1" applyProtection="1">
      <alignment horizontal="center" vertical="center" wrapText="1"/>
      <protection hidden="1"/>
    </xf>
    <xf numFmtId="0" fontId="13" fillId="6" borderId="0" xfId="0" applyFont="1" applyFill="1" applyBorder="1" applyAlignment="1" applyProtection="1">
      <alignment horizontal="center" vertical="center" wrapText="1"/>
      <protection hidden="1"/>
    </xf>
    <xf numFmtId="0" fontId="13" fillId="6" borderId="37" xfId="0" applyFont="1" applyFill="1" applyBorder="1" applyAlignment="1" applyProtection="1">
      <alignment horizontal="center" vertical="center" wrapText="1"/>
      <protection hidden="1"/>
    </xf>
    <xf numFmtId="2" fontId="0" fillId="6" borderId="70" xfId="0" applyNumberFormat="1" applyFont="1" applyFill="1" applyBorder="1" applyAlignment="1" applyProtection="1">
      <alignment horizontal="center" vertical="center"/>
      <protection hidden="1"/>
    </xf>
    <xf numFmtId="2" fontId="0" fillId="6" borderId="71" xfId="0" applyNumberFormat="1" applyFont="1" applyFill="1" applyBorder="1" applyAlignment="1" applyProtection="1">
      <alignment horizontal="center" vertical="center"/>
      <protection hidden="1"/>
    </xf>
    <xf numFmtId="167" fontId="0" fillId="6" borderId="34" xfId="0" applyNumberFormat="1" applyFont="1" applyFill="1" applyBorder="1" applyAlignment="1" applyProtection="1">
      <alignment horizontal="center" vertical="center"/>
      <protection hidden="1"/>
    </xf>
    <xf numFmtId="167" fontId="0" fillId="6" borderId="30" xfId="0" applyNumberFormat="1" applyFont="1" applyFill="1" applyBorder="1" applyAlignment="1" applyProtection="1">
      <alignment horizontal="center" vertical="center"/>
      <protection hidden="1"/>
    </xf>
    <xf numFmtId="167" fontId="0" fillId="6" borderId="82" xfId="0" applyNumberFormat="1" applyFont="1" applyFill="1" applyBorder="1" applyAlignment="1" applyProtection="1">
      <alignment horizontal="center" vertical="center"/>
      <protection hidden="1"/>
    </xf>
    <xf numFmtId="2" fontId="0" fillId="6" borderId="45" xfId="0" applyNumberFormat="1" applyFont="1" applyFill="1" applyBorder="1" applyAlignment="1" applyProtection="1">
      <alignment horizontal="center" vertical="center"/>
      <protection hidden="1"/>
    </xf>
    <xf numFmtId="174" fontId="17" fillId="6" borderId="34" xfId="0" applyNumberFormat="1" applyFont="1" applyFill="1" applyBorder="1" applyAlignment="1" applyProtection="1">
      <alignment horizontal="center" vertical="center"/>
      <protection hidden="1"/>
    </xf>
    <xf numFmtId="174" fontId="17" fillId="6" borderId="30" xfId="0" applyNumberFormat="1" applyFont="1" applyFill="1" applyBorder="1" applyAlignment="1" applyProtection="1">
      <alignment horizontal="center" vertical="center"/>
      <protection hidden="1"/>
    </xf>
    <xf numFmtId="174" fontId="17" fillId="6" borderId="35" xfId="0" applyNumberFormat="1" applyFont="1" applyFill="1" applyBorder="1" applyAlignment="1" applyProtection="1">
      <alignment horizontal="center" vertical="center"/>
      <protection hidden="1"/>
    </xf>
    <xf numFmtId="2" fontId="0" fillId="6" borderId="35" xfId="0" applyNumberFormat="1" applyFont="1" applyFill="1" applyBorder="1" applyAlignment="1" applyProtection="1">
      <alignment horizontal="center" vertical="center"/>
      <protection hidden="1"/>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17" fillId="6" borderId="9" xfId="0" quotePrefix="1" applyFont="1" applyFill="1" applyBorder="1" applyAlignment="1" applyProtection="1">
      <alignment horizontal="center" vertical="center" wrapText="1"/>
      <protection hidden="1"/>
    </xf>
    <xf numFmtId="0" fontId="17" fillId="6" borderId="12" xfId="0" quotePrefix="1" applyFont="1" applyFill="1" applyBorder="1" applyAlignment="1" applyProtection="1">
      <alignment horizontal="center" vertical="center" wrapText="1"/>
      <protection hidden="1"/>
    </xf>
    <xf numFmtId="0" fontId="43" fillId="2" borderId="83" xfId="0" applyFont="1" applyFill="1" applyBorder="1" applyAlignment="1" applyProtection="1">
      <alignment horizontal="justify" vertical="top" wrapText="1"/>
      <protection hidden="1"/>
    </xf>
    <xf numFmtId="0" fontId="43" fillId="2" borderId="0" xfId="0" applyFont="1" applyFill="1" applyBorder="1" applyAlignment="1" applyProtection="1">
      <alignment horizontal="justify" vertical="top" wrapText="1"/>
      <protection hidden="1"/>
    </xf>
    <xf numFmtId="0" fontId="43" fillId="2" borderId="84" xfId="0" applyFont="1" applyFill="1" applyBorder="1" applyAlignment="1" applyProtection="1">
      <alignment horizontal="justify" vertical="top" wrapText="1"/>
      <protection hidden="1"/>
    </xf>
    <xf numFmtId="0" fontId="43" fillId="2" borderId="91" xfId="0" applyFont="1" applyFill="1" applyBorder="1" applyAlignment="1" applyProtection="1">
      <alignment horizontal="justify" vertical="top" wrapText="1"/>
      <protection hidden="1"/>
    </xf>
    <xf numFmtId="0" fontId="43" fillId="2" borderId="73" xfId="0" applyFont="1" applyFill="1" applyBorder="1" applyAlignment="1" applyProtection="1">
      <alignment horizontal="justify" vertical="top" wrapText="1"/>
      <protection hidden="1"/>
    </xf>
    <xf numFmtId="0" fontId="43" fillId="2" borderId="92" xfId="0" applyFont="1" applyFill="1" applyBorder="1" applyAlignment="1" applyProtection="1">
      <alignment horizontal="justify" vertical="top" wrapText="1"/>
      <protection hidden="1"/>
    </xf>
    <xf numFmtId="173" fontId="17" fillId="6" borderId="34" xfId="0" applyNumberFormat="1" applyFont="1" applyFill="1" applyBorder="1" applyAlignment="1" applyProtection="1">
      <alignment horizontal="center" vertical="center"/>
      <protection hidden="1"/>
    </xf>
    <xf numFmtId="173" fontId="17" fillId="6" borderId="30" xfId="0" applyNumberFormat="1" applyFont="1" applyFill="1" applyBorder="1" applyAlignment="1" applyProtection="1">
      <alignment horizontal="center" vertical="center"/>
      <protection hidden="1"/>
    </xf>
    <xf numFmtId="167" fontId="18" fillId="6" borderId="34" xfId="0" applyNumberFormat="1" applyFont="1" applyFill="1" applyBorder="1" applyAlignment="1" applyProtection="1">
      <alignment horizontal="center" vertical="center"/>
      <protection hidden="1"/>
    </xf>
    <xf numFmtId="167" fontId="18" fillId="6" borderId="30" xfId="0" applyNumberFormat="1" applyFont="1" applyFill="1" applyBorder="1" applyAlignment="1" applyProtection="1">
      <alignment horizontal="center" vertical="center"/>
      <protection hidden="1"/>
    </xf>
  </cellXfs>
  <cellStyles count="2">
    <cellStyle name="Normal" xfId="0" builtinId="0"/>
    <cellStyle name="Virgül" xfId="1" builtinId="3"/>
  </cellStyles>
  <dxfs count="21">
    <dxf>
      <font>
        <b/>
        <i val="0"/>
        <color rgb="FFFF0000"/>
      </font>
    </dxf>
    <dxf>
      <font>
        <b/>
        <i val="0"/>
        <color rgb="FFFF0000"/>
      </font>
    </dxf>
    <dxf>
      <font>
        <b/>
        <i val="0"/>
        <color rgb="FFFF0000"/>
      </font>
    </dxf>
    <dxf>
      <font>
        <b/>
        <i val="0"/>
        <color theme="0"/>
      </font>
      <fill>
        <patternFill>
          <bgColor rgb="FFF5968F"/>
        </patternFill>
      </fill>
    </dxf>
    <dxf>
      <font>
        <b/>
        <i val="0"/>
      </font>
      <fill>
        <patternFill>
          <bgColor rgb="FF0DA206"/>
        </patternFill>
      </fill>
    </dxf>
    <dxf>
      <fill>
        <patternFill>
          <bgColor rgb="FFD9DF87"/>
        </patternFill>
      </fill>
    </dxf>
    <dxf>
      <font>
        <b/>
        <i val="0"/>
      </font>
      <fill>
        <patternFill>
          <bgColor rgb="FF33CC33"/>
        </patternFill>
      </fill>
    </dxf>
    <dxf>
      <font>
        <b/>
        <i val="0"/>
        <color auto="1"/>
      </font>
      <fill>
        <patternFill patternType="solid">
          <fgColor rgb="FFFF9393"/>
          <bgColor rgb="FFFF9999"/>
        </patternFill>
      </fill>
    </dxf>
    <dxf>
      <font>
        <b/>
        <i val="0"/>
        <color auto="1"/>
      </font>
      <fill>
        <patternFill>
          <bgColor rgb="FFFF3505"/>
        </patternFill>
      </fill>
    </dxf>
    <dxf>
      <font>
        <b/>
        <i val="0"/>
        <color auto="1"/>
      </font>
      <fill>
        <patternFill patternType="solid">
          <bgColor rgb="FFCCFF66"/>
        </patternFill>
      </fill>
    </dxf>
    <dxf>
      <font>
        <b/>
        <i val="0"/>
        <color auto="1"/>
      </font>
      <fill>
        <patternFill>
          <bgColor rgb="FF00F66F"/>
        </patternFill>
      </fill>
    </dxf>
    <dxf>
      <font>
        <b/>
        <i val="0"/>
        <color auto="1"/>
      </font>
      <fill>
        <patternFill patternType="solid">
          <fgColor rgb="FFFF9393"/>
          <bgColor rgb="FFFF9999"/>
        </patternFill>
      </fill>
    </dxf>
    <dxf>
      <font>
        <b/>
        <i val="0"/>
        <color auto="1"/>
      </font>
      <fill>
        <patternFill>
          <bgColor rgb="FFFF3505"/>
        </patternFill>
      </fill>
    </dxf>
    <dxf>
      <font>
        <b/>
        <i val="0"/>
        <color auto="1"/>
      </font>
      <fill>
        <patternFill patternType="solid">
          <bgColor rgb="FFCCFF66"/>
        </patternFill>
      </fill>
    </dxf>
    <dxf>
      <font>
        <b/>
        <i val="0"/>
        <color auto="1"/>
      </font>
      <fill>
        <patternFill>
          <bgColor rgb="FF00DE64"/>
        </patternFill>
      </fill>
    </dxf>
    <dxf>
      <font>
        <b/>
        <i val="0"/>
        <color auto="1"/>
      </font>
      <fill>
        <patternFill patternType="solid">
          <fgColor rgb="FFFF9393"/>
          <bgColor rgb="FFFF9999"/>
        </patternFill>
      </fill>
    </dxf>
    <dxf>
      <font>
        <b/>
        <i val="0"/>
        <color auto="1"/>
      </font>
      <fill>
        <patternFill>
          <bgColor rgb="FFFF3505"/>
        </patternFill>
      </fill>
    </dxf>
    <dxf>
      <font>
        <b/>
        <i val="0"/>
        <color auto="1"/>
      </font>
      <fill>
        <patternFill patternType="solid">
          <bgColor rgb="FFCCFF66"/>
        </patternFill>
      </fill>
    </dxf>
    <dxf>
      <font>
        <b/>
        <i val="0"/>
        <color auto="1"/>
      </font>
      <fill>
        <patternFill>
          <bgColor rgb="FF00B050"/>
        </patternFill>
      </fill>
    </dxf>
    <dxf>
      <font>
        <b/>
        <i val="0"/>
        <color theme="0"/>
      </font>
      <fill>
        <patternFill patternType="solid">
          <bgColor rgb="FFFF2D2D"/>
        </patternFill>
      </fill>
    </dxf>
    <dxf>
      <font>
        <b val="0"/>
        <i val="0"/>
        <color auto="1"/>
      </font>
      <fill>
        <patternFill>
          <bgColor theme="9" tint="0.39994506668294322"/>
        </patternFill>
      </fill>
    </dxf>
  </dxfs>
  <tableStyles count="0" defaultTableStyle="TableStyleMedium2" defaultPivotStyle="PivotStyleLight16"/>
  <colors>
    <mruColors>
      <color rgb="FFF58345"/>
      <color rgb="FFF5968F"/>
      <color rgb="FFFBD4D1"/>
      <color rgb="FFF69F98"/>
      <color rgb="FF00F66F"/>
      <color rgb="FF33CC33"/>
      <color rgb="FF00DE64"/>
      <color rgb="FF0DA206"/>
      <color rgb="FFD9DF87"/>
      <color rgb="FFBDDC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97216</xdr:colOff>
      <xdr:row>4</xdr:row>
      <xdr:rowOff>86256</xdr:rowOff>
    </xdr:from>
    <xdr:to>
      <xdr:col>13</xdr:col>
      <xdr:colOff>19759</xdr:colOff>
      <xdr:row>8</xdr:row>
      <xdr:rowOff>224746</xdr:rowOff>
    </xdr:to>
    <xdr:pic>
      <xdr:nvPicPr>
        <xdr:cNvPr id="4" name="Resim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052" r="20469"/>
        <a:stretch/>
      </xdr:blipFill>
      <xdr:spPr>
        <a:xfrm>
          <a:off x="332665" y="953138"/>
          <a:ext cx="1217515" cy="1337142"/>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T49"/>
  <sheetViews>
    <sheetView workbookViewId="0">
      <selection activeCell="N29" sqref="N29"/>
    </sheetView>
  </sheetViews>
  <sheetFormatPr defaultRowHeight="15"/>
  <cols>
    <col min="1" max="1" width="10.42578125" customWidth="1"/>
    <col min="6" max="6" width="9.42578125" customWidth="1"/>
    <col min="7" max="7" width="11.85546875" customWidth="1"/>
    <col min="12" max="12" width="19.28515625" customWidth="1"/>
  </cols>
  <sheetData>
    <row r="1" spans="1:20" ht="45.75" customHeight="1">
      <c r="A1" s="71" t="s">
        <v>3</v>
      </c>
      <c r="B1" s="71"/>
      <c r="C1" s="72" t="s">
        <v>1</v>
      </c>
      <c r="D1" s="72"/>
      <c r="E1" s="72"/>
      <c r="F1" s="72"/>
      <c r="G1" s="3" t="s">
        <v>2</v>
      </c>
      <c r="K1" t="s">
        <v>56</v>
      </c>
      <c r="N1" t="s">
        <v>56</v>
      </c>
      <c r="T1" t="s">
        <v>161</v>
      </c>
    </row>
    <row r="2" spans="1:20" ht="15.75" customHeight="1">
      <c r="A2" s="69" t="s">
        <v>7</v>
      </c>
      <c r="B2" s="69"/>
      <c r="C2" s="67" t="s">
        <v>18</v>
      </c>
      <c r="D2" s="67"/>
      <c r="E2" s="67"/>
      <c r="F2" s="67"/>
      <c r="G2" s="2">
        <v>0.75</v>
      </c>
      <c r="K2" t="s">
        <v>58</v>
      </c>
      <c r="L2" t="s">
        <v>65</v>
      </c>
      <c r="N2" t="s">
        <v>57</v>
      </c>
      <c r="O2" t="s">
        <v>64</v>
      </c>
      <c r="T2" t="s">
        <v>162</v>
      </c>
    </row>
    <row r="3" spans="1:20" ht="15.75" customHeight="1">
      <c r="A3" s="69"/>
      <c r="B3" s="69"/>
      <c r="C3" s="67" t="s">
        <v>4</v>
      </c>
      <c r="D3" s="67"/>
      <c r="E3" s="67"/>
      <c r="F3" s="67"/>
      <c r="G3" s="2">
        <v>0.85</v>
      </c>
      <c r="K3" t="s">
        <v>59</v>
      </c>
      <c r="L3" t="s">
        <v>66</v>
      </c>
      <c r="N3" t="s">
        <v>71</v>
      </c>
      <c r="O3" t="s">
        <v>80</v>
      </c>
      <c r="T3" t="s">
        <v>163</v>
      </c>
    </row>
    <row r="4" spans="1:20" ht="15.75" customHeight="1">
      <c r="A4" s="69"/>
      <c r="B4" s="69"/>
      <c r="C4" s="67" t="s">
        <v>5</v>
      </c>
      <c r="D4" s="67"/>
      <c r="E4" s="67"/>
      <c r="F4" s="67"/>
      <c r="G4" s="2">
        <v>0.95</v>
      </c>
      <c r="K4" t="s">
        <v>60</v>
      </c>
      <c r="L4" t="s">
        <v>67</v>
      </c>
      <c r="N4" t="s">
        <v>72</v>
      </c>
      <c r="O4" t="s">
        <v>81</v>
      </c>
      <c r="T4" t="s">
        <v>164</v>
      </c>
    </row>
    <row r="5" spans="1:20" ht="15.75" customHeight="1">
      <c r="A5" s="69"/>
      <c r="B5" s="69"/>
      <c r="C5" s="67" t="s">
        <v>6</v>
      </c>
      <c r="D5" s="67"/>
      <c r="E5" s="67"/>
      <c r="F5" s="67"/>
      <c r="G5" s="2">
        <v>1</v>
      </c>
      <c r="K5" t="s">
        <v>61</v>
      </c>
      <c r="L5" t="s">
        <v>68</v>
      </c>
      <c r="N5" t="s">
        <v>73</v>
      </c>
      <c r="O5" t="s">
        <v>82</v>
      </c>
      <c r="T5" t="s">
        <v>165</v>
      </c>
    </row>
    <row r="6" spans="1:20" ht="15.75" customHeight="1">
      <c r="A6" s="69"/>
      <c r="B6" s="69"/>
      <c r="C6" s="67"/>
      <c r="D6" s="67"/>
      <c r="E6" s="67"/>
      <c r="F6" s="67"/>
      <c r="G6" s="2"/>
      <c r="K6" t="s">
        <v>62</v>
      </c>
      <c r="L6" t="s">
        <v>69</v>
      </c>
      <c r="N6" t="s">
        <v>74</v>
      </c>
      <c r="O6" t="s">
        <v>83</v>
      </c>
      <c r="T6" t="s">
        <v>166</v>
      </c>
    </row>
    <row r="7" spans="1:20" ht="15.75" customHeight="1">
      <c r="A7" s="69" t="s">
        <v>8</v>
      </c>
      <c r="B7" s="69"/>
      <c r="C7" s="61" t="s">
        <v>240</v>
      </c>
      <c r="D7" s="60"/>
      <c r="E7" s="60"/>
      <c r="F7" s="60"/>
      <c r="G7" s="2">
        <v>1</v>
      </c>
      <c r="K7" t="s">
        <v>63</v>
      </c>
      <c r="L7" t="s">
        <v>70</v>
      </c>
      <c r="N7" t="s">
        <v>37</v>
      </c>
      <c r="O7" t="s">
        <v>84</v>
      </c>
      <c r="T7" t="s">
        <v>167</v>
      </c>
    </row>
    <row r="8" spans="1:20" ht="15.75" customHeight="1">
      <c r="A8" s="69"/>
      <c r="B8" s="69"/>
      <c r="C8" s="61" t="s">
        <v>241</v>
      </c>
      <c r="D8" s="60"/>
      <c r="E8" s="60"/>
      <c r="F8" s="60"/>
      <c r="G8" s="2">
        <v>1.2</v>
      </c>
      <c r="N8" t="s">
        <v>75</v>
      </c>
      <c r="O8" t="s">
        <v>85</v>
      </c>
      <c r="T8" t="s">
        <v>168</v>
      </c>
    </row>
    <row r="9" spans="1:20" ht="15.75" customHeight="1">
      <c r="A9" s="69"/>
      <c r="B9" s="69"/>
      <c r="C9" s="70"/>
      <c r="D9" s="70"/>
      <c r="E9" s="70"/>
      <c r="F9" s="70"/>
      <c r="G9" s="2"/>
      <c r="N9" t="s">
        <v>36</v>
      </c>
      <c r="O9" t="s">
        <v>86</v>
      </c>
      <c r="T9" t="s">
        <v>169</v>
      </c>
    </row>
    <row r="10" spans="1:20" ht="15.75" customHeight="1">
      <c r="A10" s="69" t="s">
        <v>9</v>
      </c>
      <c r="B10" s="69"/>
      <c r="C10" s="62" t="s">
        <v>11</v>
      </c>
      <c r="D10" s="62"/>
      <c r="E10" s="62"/>
      <c r="F10" s="62"/>
      <c r="G10" s="2">
        <v>1</v>
      </c>
      <c r="N10" t="s">
        <v>76</v>
      </c>
      <c r="O10" t="s">
        <v>87</v>
      </c>
      <c r="T10" t="s">
        <v>170</v>
      </c>
    </row>
    <row r="11" spans="1:20" ht="15.75" customHeight="1">
      <c r="A11" s="69"/>
      <c r="B11" s="69"/>
      <c r="C11" s="62" t="s">
        <v>12</v>
      </c>
      <c r="D11" s="62"/>
      <c r="E11" s="62"/>
      <c r="F11" s="62"/>
      <c r="G11" s="2">
        <v>1.05</v>
      </c>
      <c r="N11" t="s">
        <v>97</v>
      </c>
      <c r="T11" t="s">
        <v>171</v>
      </c>
    </row>
    <row r="12" spans="1:20" ht="15.75" customHeight="1">
      <c r="A12" s="69"/>
      <c r="B12" s="69"/>
      <c r="C12" s="62" t="s">
        <v>13</v>
      </c>
      <c r="D12" s="62"/>
      <c r="E12" s="62"/>
      <c r="F12" s="62"/>
      <c r="G12" s="2">
        <v>1.1499999999999999</v>
      </c>
      <c r="N12" t="s">
        <v>38</v>
      </c>
      <c r="T12" t="s">
        <v>172</v>
      </c>
    </row>
    <row r="13" spans="1:20" ht="15.75" customHeight="1">
      <c r="A13" s="69"/>
      <c r="B13" s="69"/>
      <c r="C13" s="67"/>
      <c r="D13" s="67"/>
      <c r="E13" s="67"/>
      <c r="F13" s="67"/>
      <c r="G13" s="2"/>
      <c r="N13" t="s">
        <v>98</v>
      </c>
      <c r="T13" t="s">
        <v>173</v>
      </c>
    </row>
    <row r="14" spans="1:20" ht="15.75" customHeight="1">
      <c r="A14" s="69" t="s">
        <v>10</v>
      </c>
      <c r="B14" s="69"/>
      <c r="C14" s="63" t="s">
        <v>14</v>
      </c>
      <c r="D14" s="63"/>
      <c r="E14" s="63"/>
      <c r="F14" s="63"/>
      <c r="G14" s="2">
        <v>0.89</v>
      </c>
      <c r="N14" t="s">
        <v>42</v>
      </c>
      <c r="T14" t="s">
        <v>174</v>
      </c>
    </row>
    <row r="15" spans="1:20" ht="15.75" customHeight="1">
      <c r="A15" s="69"/>
      <c r="B15" s="69"/>
      <c r="C15" s="63" t="s">
        <v>15</v>
      </c>
      <c r="D15" s="63"/>
      <c r="E15" s="63"/>
      <c r="F15" s="63"/>
      <c r="G15" s="2">
        <v>0.75</v>
      </c>
      <c r="N15" t="s">
        <v>100</v>
      </c>
      <c r="T15" t="s">
        <v>176</v>
      </c>
    </row>
    <row r="16" spans="1:20" ht="15.75" customHeight="1">
      <c r="A16" s="69"/>
      <c r="B16" s="69"/>
      <c r="C16" s="63" t="s">
        <v>16</v>
      </c>
      <c r="D16" s="63"/>
      <c r="E16" s="63"/>
      <c r="F16" s="63"/>
      <c r="G16" s="2">
        <v>1.25</v>
      </c>
      <c r="N16" t="s">
        <v>101</v>
      </c>
      <c r="T16" t="s">
        <v>178</v>
      </c>
    </row>
    <row r="17" spans="1:20" ht="15.75" customHeight="1">
      <c r="A17" s="69"/>
      <c r="B17" s="69"/>
      <c r="C17" s="63"/>
      <c r="D17" s="63"/>
      <c r="E17" s="63"/>
      <c r="F17" s="63"/>
      <c r="G17" s="2"/>
      <c r="N17" t="s">
        <v>102</v>
      </c>
      <c r="T17" t="s">
        <v>179</v>
      </c>
    </row>
    <row r="18" spans="1:20" ht="15.75" customHeight="1">
      <c r="A18" s="69" t="s">
        <v>17</v>
      </c>
      <c r="B18" s="69"/>
      <c r="C18" s="67" t="s">
        <v>44</v>
      </c>
      <c r="D18" s="67"/>
      <c r="E18" s="67"/>
      <c r="F18" s="67"/>
      <c r="G18" s="2"/>
      <c r="H18" s="7">
        <v>3</v>
      </c>
      <c r="N18" t="s">
        <v>103</v>
      </c>
      <c r="T18" t="s">
        <v>180</v>
      </c>
    </row>
    <row r="19" spans="1:20" ht="15.75" customHeight="1">
      <c r="A19" s="69"/>
      <c r="B19" s="69"/>
      <c r="C19" s="67" t="s">
        <v>45</v>
      </c>
      <c r="D19" s="67"/>
      <c r="E19" s="67"/>
      <c r="F19" s="67"/>
      <c r="G19" s="4"/>
      <c r="N19" t="s">
        <v>104</v>
      </c>
      <c r="T19" t="s">
        <v>181</v>
      </c>
    </row>
    <row r="20" spans="1:20" ht="15.75" customHeight="1">
      <c r="A20" s="69"/>
      <c r="B20" s="69"/>
      <c r="C20" s="68"/>
      <c r="D20" s="68"/>
      <c r="E20" s="68"/>
      <c r="F20" s="68"/>
      <c r="N20" s="8" t="s">
        <v>40</v>
      </c>
      <c r="O20" t="s">
        <v>88</v>
      </c>
      <c r="T20" t="s">
        <v>182</v>
      </c>
    </row>
    <row r="21" spans="1:20">
      <c r="N21" s="8" t="s">
        <v>39</v>
      </c>
      <c r="O21" t="s">
        <v>89</v>
      </c>
      <c r="T21" t="s">
        <v>183</v>
      </c>
    </row>
    <row r="22" spans="1:20">
      <c r="N22" s="8" t="s">
        <v>77</v>
      </c>
      <c r="O22" t="s">
        <v>90</v>
      </c>
      <c r="T22" t="s">
        <v>175</v>
      </c>
    </row>
    <row r="23" spans="1:20">
      <c r="N23" s="8" t="s">
        <v>78</v>
      </c>
      <c r="O23" t="s">
        <v>91</v>
      </c>
      <c r="T23" t="s">
        <v>177</v>
      </c>
    </row>
    <row r="24" spans="1:20">
      <c r="N24" s="8" t="s">
        <v>41</v>
      </c>
      <c r="O24" t="s">
        <v>92</v>
      </c>
      <c r="T24" t="s">
        <v>184</v>
      </c>
    </row>
    <row r="25" spans="1:20">
      <c r="N25" s="8" t="s">
        <v>79</v>
      </c>
      <c r="O25" t="s">
        <v>94</v>
      </c>
      <c r="T25" t="s">
        <v>185</v>
      </c>
    </row>
    <row r="26" spans="1:20">
      <c r="N26" s="8" t="s">
        <v>63</v>
      </c>
      <c r="O26" t="s">
        <v>93</v>
      </c>
      <c r="T26" t="s">
        <v>186</v>
      </c>
    </row>
    <row r="27" spans="1:20" ht="15.75">
      <c r="A27" s="6" t="s">
        <v>23</v>
      </c>
      <c r="N27" s="8" t="s">
        <v>99</v>
      </c>
      <c r="T27" t="s">
        <v>187</v>
      </c>
    </row>
    <row r="28" spans="1:20" ht="15.75">
      <c r="A28" s="6" t="s">
        <v>33</v>
      </c>
      <c r="N28" s="8" t="s">
        <v>115</v>
      </c>
      <c r="T28" t="s">
        <v>188</v>
      </c>
    </row>
    <row r="29" spans="1:20" ht="15.75">
      <c r="A29" s="6" t="s">
        <v>147</v>
      </c>
      <c r="N29" s="8"/>
      <c r="T29" t="s">
        <v>189</v>
      </c>
    </row>
    <row r="30" spans="1:20" ht="15.75">
      <c r="A30" s="6"/>
      <c r="T30" t="s">
        <v>190</v>
      </c>
    </row>
    <row r="31" spans="1:20">
      <c r="T31" t="s">
        <v>191</v>
      </c>
    </row>
    <row r="32" spans="1:20">
      <c r="A32" s="9" t="s">
        <v>149</v>
      </c>
      <c r="T32" t="s">
        <v>192</v>
      </c>
    </row>
    <row r="33" spans="1:20">
      <c r="A33" s="9" t="s">
        <v>150</v>
      </c>
      <c r="T33" t="s">
        <v>193</v>
      </c>
    </row>
    <row r="34" spans="1:20">
      <c r="A34" s="9" t="s">
        <v>151</v>
      </c>
      <c r="T34" t="s">
        <v>194</v>
      </c>
    </row>
    <row r="35" spans="1:20">
      <c r="A35" s="9" t="s">
        <v>152</v>
      </c>
      <c r="T35" t="s">
        <v>195</v>
      </c>
    </row>
    <row r="36" spans="1:20">
      <c r="A36" s="9" t="s">
        <v>153</v>
      </c>
      <c r="T36" t="s">
        <v>196</v>
      </c>
    </row>
    <row r="37" spans="1:20">
      <c r="A37" s="9" t="s">
        <v>154</v>
      </c>
      <c r="T37" t="s">
        <v>197</v>
      </c>
    </row>
    <row r="38" spans="1:20">
      <c r="A38" s="9" t="s">
        <v>155</v>
      </c>
      <c r="T38" t="s">
        <v>198</v>
      </c>
    </row>
    <row r="39" spans="1:20">
      <c r="A39" s="9" t="s">
        <v>156</v>
      </c>
      <c r="T39" t="s">
        <v>199</v>
      </c>
    </row>
    <row r="40" spans="1:20">
      <c r="A40" s="9" t="s">
        <v>115</v>
      </c>
      <c r="T40" t="s">
        <v>200</v>
      </c>
    </row>
    <row r="41" spans="1:20">
      <c r="T41" t="s">
        <v>201</v>
      </c>
    </row>
    <row r="42" spans="1:20">
      <c r="T42" t="s">
        <v>202</v>
      </c>
    </row>
    <row r="43" spans="1:20">
      <c r="T43" t="s">
        <v>203</v>
      </c>
    </row>
    <row r="44" spans="1:20">
      <c r="T44" t="s">
        <v>204</v>
      </c>
    </row>
    <row r="45" spans="1:20">
      <c r="A45" t="s">
        <v>212</v>
      </c>
      <c r="T45" t="s">
        <v>205</v>
      </c>
    </row>
    <row r="46" spans="1:20">
      <c r="A46" t="s">
        <v>213</v>
      </c>
      <c r="T46" t="s">
        <v>206</v>
      </c>
    </row>
    <row r="47" spans="1:20">
      <c r="A47" t="s">
        <v>31</v>
      </c>
      <c r="T47" t="s">
        <v>207</v>
      </c>
    </row>
    <row r="48" spans="1:20">
      <c r="A48" t="s">
        <v>214</v>
      </c>
      <c r="T48" t="s">
        <v>115</v>
      </c>
    </row>
    <row r="49" spans="1:20">
      <c r="A49" t="s">
        <v>215</v>
      </c>
      <c r="T49" s="8"/>
    </row>
  </sheetData>
  <mergeCells count="17">
    <mergeCell ref="A1:B1"/>
    <mergeCell ref="C2:F2"/>
    <mergeCell ref="C3:F3"/>
    <mergeCell ref="C1:F1"/>
    <mergeCell ref="C4:F4"/>
    <mergeCell ref="C5:F5"/>
    <mergeCell ref="C20:F20"/>
    <mergeCell ref="A2:B6"/>
    <mergeCell ref="A18:B20"/>
    <mergeCell ref="C6:F6"/>
    <mergeCell ref="A7:B9"/>
    <mergeCell ref="C9:F9"/>
    <mergeCell ref="A10:B13"/>
    <mergeCell ref="C13:F13"/>
    <mergeCell ref="A14:B17"/>
    <mergeCell ref="C18:F18"/>
    <mergeCell ref="C19:F19"/>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00B0F0"/>
    <pageSetUpPr fitToPage="1"/>
  </sheetPr>
  <dimension ref="A1:UR628"/>
  <sheetViews>
    <sheetView showGridLines="0" showRowColHeaders="0" tabSelected="1" view="pageBreakPreview" topLeftCell="B1" zoomScaleNormal="89" zoomScaleSheetLayoutView="100" workbookViewId="0">
      <selection activeCell="Q14" sqref="Q14:U15"/>
    </sheetView>
  </sheetViews>
  <sheetFormatPr defaultColWidth="9.140625" defaultRowHeight="15.75"/>
  <cols>
    <col min="1" max="1" width="1.7109375" style="5" customWidth="1"/>
    <col min="2" max="77" width="1.7109375" style="1" customWidth="1"/>
    <col min="78" max="79" width="2.28515625" style="1" customWidth="1"/>
    <col min="80" max="106" width="1.7109375" style="1" customWidth="1"/>
    <col min="107" max="213" width="1.7109375" style="5" customWidth="1"/>
    <col min="214" max="242" width="1.7109375" style="5" hidden="1" customWidth="1"/>
    <col min="243" max="421" width="1.7109375" style="5" customWidth="1"/>
    <col min="422" max="558" width="1.7109375" style="1" customWidth="1"/>
    <col min="559" max="16384" width="9.140625" style="1"/>
  </cols>
  <sheetData>
    <row r="1" spans="2:564" s="5" customFormat="1" ht="9.9499999999999993" customHeight="1" thickBot="1">
      <c r="BZ1" s="23"/>
    </row>
    <row r="2" spans="2:564" ht="20.100000000000001" customHeight="1" thickTop="1">
      <c r="B2" s="131" t="s">
        <v>255</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3"/>
      <c r="CN2" s="23"/>
      <c r="CO2" s="5"/>
      <c r="CP2" s="5"/>
      <c r="CQ2" s="5"/>
      <c r="CR2" s="5"/>
      <c r="CS2" s="5"/>
      <c r="CT2" s="5"/>
      <c r="CU2" s="5"/>
      <c r="CV2" s="5"/>
      <c r="CW2" s="5"/>
      <c r="CX2" s="5"/>
      <c r="CY2" s="5"/>
      <c r="CZ2" s="5"/>
      <c r="DA2" s="5"/>
      <c r="DB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row>
    <row r="3" spans="2:564" ht="20.100000000000001" customHeight="1">
      <c r="B3" s="134"/>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6"/>
      <c r="CN3" s="23"/>
      <c r="CO3" s="5"/>
      <c r="CP3" s="5"/>
      <c r="CQ3" s="5"/>
      <c r="CR3" s="5"/>
      <c r="CS3" s="5"/>
      <c r="CT3" s="5"/>
      <c r="CU3" s="5"/>
      <c r="CV3" s="5"/>
      <c r="CW3" s="5"/>
      <c r="CX3" s="5"/>
      <c r="CY3" s="5"/>
      <c r="CZ3" s="5"/>
      <c r="DA3" s="5"/>
      <c r="DB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row>
    <row r="4" spans="2:564" ht="20.100000000000001" customHeight="1" thickBot="1">
      <c r="B4" s="137"/>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9"/>
      <c r="CN4" s="23"/>
      <c r="CO4" s="5"/>
      <c r="CP4" s="5"/>
      <c r="CQ4" s="5"/>
      <c r="CR4" s="5"/>
      <c r="CS4" s="5"/>
      <c r="CT4" s="5"/>
      <c r="CU4" s="5"/>
      <c r="CV4" s="5"/>
      <c r="CW4" s="5"/>
      <c r="CX4" s="5"/>
      <c r="CY4" s="5"/>
      <c r="CZ4" s="5"/>
      <c r="DA4" s="5"/>
      <c r="DB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row>
    <row r="5" spans="2:564" ht="24" customHeight="1" thickTop="1" thickBot="1">
      <c r="B5" s="247"/>
      <c r="C5" s="248"/>
      <c r="D5" s="248"/>
      <c r="E5" s="248"/>
      <c r="F5" s="248"/>
      <c r="G5" s="248"/>
      <c r="H5" s="248"/>
      <c r="I5" s="248"/>
      <c r="J5" s="248"/>
      <c r="K5" s="248"/>
      <c r="L5" s="248"/>
      <c r="M5" s="248"/>
      <c r="N5" s="248"/>
      <c r="O5" s="249"/>
      <c r="P5" s="140" t="s">
        <v>46</v>
      </c>
      <c r="Q5" s="141"/>
      <c r="R5" s="141"/>
      <c r="S5" s="141"/>
      <c r="T5" s="141"/>
      <c r="U5" s="141"/>
      <c r="V5" s="141"/>
      <c r="W5" s="141"/>
      <c r="X5" s="141"/>
      <c r="Y5" s="141"/>
      <c r="Z5" s="141"/>
      <c r="AA5" s="142"/>
      <c r="AB5" s="89" t="s">
        <v>24</v>
      </c>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1"/>
      <c r="CN5" s="23"/>
      <c r="CO5" s="5"/>
      <c r="CP5" s="5"/>
      <c r="CQ5" s="5"/>
      <c r="CR5" s="5"/>
      <c r="CS5" s="5"/>
      <c r="CT5" s="5"/>
      <c r="CU5" s="5"/>
      <c r="CV5" s="5"/>
      <c r="CW5" s="5"/>
      <c r="CX5" s="5"/>
      <c r="CY5" s="5"/>
      <c r="CZ5" s="5"/>
      <c r="DA5" s="5"/>
      <c r="DB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row>
    <row r="6" spans="2:564" ht="24" customHeight="1" thickTop="1">
      <c r="B6" s="250"/>
      <c r="C6" s="251"/>
      <c r="D6" s="251"/>
      <c r="E6" s="251"/>
      <c r="F6" s="251"/>
      <c r="G6" s="251"/>
      <c r="H6" s="251"/>
      <c r="I6" s="251"/>
      <c r="J6" s="251"/>
      <c r="K6" s="251"/>
      <c r="L6" s="251"/>
      <c r="M6" s="251"/>
      <c r="N6" s="251"/>
      <c r="O6" s="252"/>
      <c r="P6" s="143" t="s">
        <v>25</v>
      </c>
      <c r="Q6" s="144"/>
      <c r="R6" s="144"/>
      <c r="S6" s="144"/>
      <c r="T6" s="144"/>
      <c r="U6" s="144"/>
      <c r="V6" s="144"/>
      <c r="W6" s="144"/>
      <c r="X6" s="144"/>
      <c r="Y6" s="144"/>
      <c r="Z6" s="144"/>
      <c r="AA6" s="145"/>
      <c r="AB6" s="104" t="s">
        <v>261</v>
      </c>
      <c r="AC6" s="105"/>
      <c r="AD6" s="105"/>
      <c r="AE6" s="105"/>
      <c r="AF6" s="105"/>
      <c r="AG6" s="105"/>
      <c r="AH6" s="105"/>
      <c r="AI6" s="105"/>
      <c r="AJ6" s="105"/>
      <c r="AK6" s="105"/>
      <c r="AL6" s="105"/>
      <c r="AM6" s="75" t="s">
        <v>32</v>
      </c>
      <c r="AN6" s="76"/>
      <c r="AO6" s="76"/>
      <c r="AP6" s="76"/>
      <c r="AQ6" s="76"/>
      <c r="AR6" s="76"/>
      <c r="AS6" s="76"/>
      <c r="AT6" s="76"/>
      <c r="AU6" s="76"/>
      <c r="AV6" s="76"/>
      <c r="AW6" s="76"/>
      <c r="AX6" s="76"/>
      <c r="AY6" s="76"/>
      <c r="AZ6" s="76"/>
      <c r="BA6" s="76"/>
      <c r="BB6" s="76"/>
      <c r="BC6" s="121" t="s">
        <v>27</v>
      </c>
      <c r="BD6" s="121"/>
      <c r="BE6" s="121"/>
      <c r="BF6" s="121"/>
      <c r="BG6" s="121"/>
      <c r="BH6" s="121"/>
      <c r="BI6" s="121"/>
      <c r="BJ6" s="121"/>
      <c r="BK6" s="121"/>
      <c r="BL6" s="121" t="s">
        <v>28</v>
      </c>
      <c r="BM6" s="121"/>
      <c r="BN6" s="121"/>
      <c r="BO6" s="121"/>
      <c r="BP6" s="121"/>
      <c r="BQ6" s="121"/>
      <c r="BR6" s="121"/>
      <c r="BS6" s="122"/>
      <c r="BT6" s="123" t="s">
        <v>30</v>
      </c>
      <c r="BU6" s="121"/>
      <c r="BV6" s="121"/>
      <c r="BW6" s="121"/>
      <c r="BX6" s="121"/>
      <c r="BY6" s="121"/>
      <c r="BZ6" s="121"/>
      <c r="CA6" s="121"/>
      <c r="CB6" s="121"/>
      <c r="CC6" s="121"/>
      <c r="CD6" s="121" t="s">
        <v>29</v>
      </c>
      <c r="CE6" s="121"/>
      <c r="CF6" s="121"/>
      <c r="CG6" s="121"/>
      <c r="CH6" s="121"/>
      <c r="CI6" s="121"/>
      <c r="CJ6" s="121"/>
      <c r="CK6" s="121"/>
      <c r="CL6" s="121"/>
      <c r="CM6" s="146"/>
      <c r="CN6" s="23"/>
      <c r="CO6" s="5"/>
      <c r="CP6" s="5"/>
      <c r="CQ6" s="5"/>
      <c r="CR6" s="5"/>
      <c r="CS6" s="5"/>
      <c r="CT6" s="5"/>
      <c r="CU6" s="5"/>
      <c r="CV6" s="5"/>
      <c r="CW6" s="5"/>
      <c r="CX6" s="5"/>
      <c r="CY6" s="5"/>
      <c r="CZ6" s="5"/>
      <c r="DA6" s="5"/>
      <c r="DB6" s="5"/>
      <c r="GK6" s="25"/>
      <c r="GL6" s="387"/>
      <c r="GM6" s="387"/>
      <c r="GN6" s="387"/>
      <c r="GO6" s="23"/>
      <c r="GP6" s="147"/>
      <c r="GQ6" s="147"/>
      <c r="GR6" s="147"/>
      <c r="GS6" s="147"/>
      <c r="GT6" s="147"/>
      <c r="GU6" s="147"/>
      <c r="GV6" s="147"/>
      <c r="GW6" s="147"/>
      <c r="GX6" s="147"/>
      <c r="GY6" s="147"/>
      <c r="GZ6" s="26"/>
      <c r="HA6" s="23"/>
      <c r="HB6" s="23"/>
      <c r="HC6" s="23"/>
      <c r="HD6" s="23"/>
      <c r="HE6" s="23"/>
      <c r="HF6" s="23"/>
      <c r="HG6" s="23"/>
      <c r="HH6" s="23"/>
      <c r="HI6" s="23"/>
      <c r="HJ6" s="23"/>
      <c r="HK6" s="25"/>
      <c r="HL6" s="25"/>
      <c r="HM6" s="25"/>
      <c r="HN6" s="25"/>
      <c r="HO6" s="25"/>
      <c r="HP6" s="25"/>
      <c r="HQ6" s="25"/>
      <c r="HR6" s="25"/>
      <c r="HS6" s="25"/>
      <c r="HT6" s="2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row>
    <row r="7" spans="2:564" ht="24" customHeight="1" thickBot="1">
      <c r="B7" s="250"/>
      <c r="C7" s="251"/>
      <c r="D7" s="251"/>
      <c r="E7" s="251"/>
      <c r="F7" s="251"/>
      <c r="G7" s="251"/>
      <c r="H7" s="251"/>
      <c r="I7" s="251"/>
      <c r="J7" s="251"/>
      <c r="K7" s="251"/>
      <c r="L7" s="251"/>
      <c r="M7" s="251"/>
      <c r="N7" s="251"/>
      <c r="O7" s="252"/>
      <c r="P7" s="84" t="s">
        <v>26</v>
      </c>
      <c r="Q7" s="85"/>
      <c r="R7" s="85"/>
      <c r="S7" s="85"/>
      <c r="T7" s="85"/>
      <c r="U7" s="85"/>
      <c r="V7" s="85"/>
      <c r="W7" s="85"/>
      <c r="X7" s="85"/>
      <c r="Y7" s="85"/>
      <c r="Z7" s="85"/>
      <c r="AA7" s="86"/>
      <c r="AB7" s="106" t="s">
        <v>262</v>
      </c>
      <c r="AC7" s="107"/>
      <c r="AD7" s="107"/>
      <c r="AE7" s="107"/>
      <c r="AF7" s="107"/>
      <c r="AG7" s="107"/>
      <c r="AH7" s="107"/>
      <c r="AI7" s="107"/>
      <c r="AJ7" s="107"/>
      <c r="AK7" s="107"/>
      <c r="AL7" s="107"/>
      <c r="AM7" s="77"/>
      <c r="AN7" s="78"/>
      <c r="AO7" s="78"/>
      <c r="AP7" s="78"/>
      <c r="AQ7" s="78"/>
      <c r="AR7" s="78"/>
      <c r="AS7" s="78"/>
      <c r="AT7" s="78"/>
      <c r="AU7" s="78"/>
      <c r="AV7" s="78"/>
      <c r="AW7" s="78"/>
      <c r="AX7" s="78"/>
      <c r="AY7" s="78"/>
      <c r="AZ7" s="78"/>
      <c r="BA7" s="78"/>
      <c r="BB7" s="78"/>
      <c r="BC7" s="119">
        <v>1234567.8500000001</v>
      </c>
      <c r="BD7" s="119"/>
      <c r="BE7" s="119"/>
      <c r="BF7" s="119"/>
      <c r="BG7" s="119"/>
      <c r="BH7" s="119"/>
      <c r="BI7" s="119"/>
      <c r="BJ7" s="119"/>
      <c r="BK7" s="119"/>
      <c r="BL7" s="119">
        <v>1234567.8500000001</v>
      </c>
      <c r="BM7" s="119"/>
      <c r="BN7" s="119"/>
      <c r="BO7" s="119"/>
      <c r="BP7" s="119"/>
      <c r="BQ7" s="119"/>
      <c r="BR7" s="119"/>
      <c r="BS7" s="120"/>
      <c r="BT7" s="124" t="s">
        <v>31</v>
      </c>
      <c r="BU7" s="125"/>
      <c r="BV7" s="125"/>
      <c r="BW7" s="125"/>
      <c r="BX7" s="125"/>
      <c r="BY7" s="125"/>
      <c r="BZ7" s="125"/>
      <c r="CA7" s="125"/>
      <c r="CB7" s="125"/>
      <c r="CC7" s="125"/>
      <c r="CD7" s="374">
        <v>1234</v>
      </c>
      <c r="CE7" s="374"/>
      <c r="CF7" s="374"/>
      <c r="CG7" s="374"/>
      <c r="CH7" s="374"/>
      <c r="CI7" s="374"/>
      <c r="CJ7" s="374"/>
      <c r="CK7" s="374"/>
      <c r="CL7" s="374"/>
      <c r="CM7" s="375"/>
      <c r="CN7" s="24">
        <v>5</v>
      </c>
      <c r="CO7" s="5"/>
      <c r="CP7" s="5"/>
      <c r="CQ7" s="5"/>
      <c r="CR7" s="5"/>
      <c r="CS7" s="5"/>
      <c r="CT7" s="5"/>
      <c r="CU7" s="5"/>
      <c r="CV7" s="5"/>
      <c r="CW7" s="5"/>
      <c r="CX7" s="5"/>
      <c r="CY7" s="5"/>
      <c r="CZ7" s="5"/>
      <c r="DA7" s="5"/>
      <c r="DB7" s="5"/>
      <c r="GK7" s="367"/>
      <c r="GL7" s="23"/>
      <c r="GM7" s="23"/>
      <c r="GN7" s="23"/>
      <c r="GO7" s="23"/>
      <c r="GP7" s="23"/>
      <c r="GQ7" s="23"/>
      <c r="GR7" s="23"/>
      <c r="GS7" s="23"/>
      <c r="GT7" s="23"/>
      <c r="GU7" s="23"/>
      <c r="GV7" s="23"/>
      <c r="GW7" s="23"/>
      <c r="GX7" s="23"/>
      <c r="GY7" s="23"/>
      <c r="GZ7" s="329"/>
      <c r="HA7" s="329"/>
      <c r="HB7" s="329"/>
      <c r="HC7" s="329"/>
      <c r="HD7" s="329"/>
      <c r="HE7" s="329"/>
      <c r="HF7" s="329"/>
      <c r="HG7" s="329"/>
      <c r="HH7" s="329"/>
      <c r="HI7" s="329"/>
      <c r="HJ7" s="25"/>
      <c r="HK7" s="25"/>
      <c r="HL7" s="25"/>
      <c r="HM7" s="25"/>
      <c r="HN7" s="25"/>
      <c r="HO7" s="25"/>
      <c r="HP7" s="25"/>
      <c r="HQ7" s="25"/>
      <c r="HR7" s="25"/>
      <c r="HS7" s="25"/>
      <c r="HT7" s="25"/>
      <c r="IA7" s="25"/>
      <c r="IB7" s="25"/>
      <c r="IC7" s="25"/>
      <c r="ID7" s="25"/>
      <c r="IE7" s="25"/>
      <c r="IF7" s="25"/>
      <c r="IG7" s="25"/>
      <c r="IH7" s="25"/>
      <c r="II7" s="25"/>
      <c r="IJ7" s="25"/>
      <c r="IK7" s="25"/>
      <c r="IL7" s="25"/>
      <c r="IM7" s="25"/>
      <c r="IN7" s="23"/>
      <c r="IO7" s="26"/>
      <c r="IP7" s="23"/>
      <c r="IQ7" s="23"/>
      <c r="IR7" s="23"/>
      <c r="IS7" s="23"/>
      <c r="IT7" s="23"/>
      <c r="IU7" s="23"/>
      <c r="IV7" s="23"/>
      <c r="IW7" s="23"/>
      <c r="IX7" s="23"/>
      <c r="IY7" s="23"/>
      <c r="IZ7" s="23"/>
      <c r="JA7" s="23"/>
      <c r="JB7" s="23"/>
      <c r="JC7" s="23"/>
      <c r="JD7" s="23"/>
      <c r="JE7" s="23"/>
      <c r="JF7" s="23"/>
      <c r="JG7" s="23"/>
      <c r="JH7" s="23"/>
      <c r="JI7" s="23"/>
      <c r="JJ7" s="23"/>
      <c r="JK7" s="23"/>
      <c r="JL7" s="23"/>
      <c r="JM7" s="23"/>
      <c r="JN7" s="23"/>
      <c r="JO7" s="23"/>
      <c r="JP7" s="23"/>
      <c r="JQ7" s="23"/>
      <c r="JR7" s="23"/>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row>
    <row r="8" spans="2:564" ht="24" customHeight="1" thickTop="1" thickBot="1">
      <c r="B8" s="250"/>
      <c r="C8" s="251"/>
      <c r="D8" s="251"/>
      <c r="E8" s="251"/>
      <c r="F8" s="251"/>
      <c r="G8" s="251"/>
      <c r="H8" s="251"/>
      <c r="I8" s="251"/>
      <c r="J8" s="251"/>
      <c r="K8" s="251"/>
      <c r="L8" s="251"/>
      <c r="M8" s="251"/>
      <c r="N8" s="251"/>
      <c r="O8" s="252"/>
      <c r="P8" s="87" t="s">
        <v>160</v>
      </c>
      <c r="Q8" s="88"/>
      <c r="R8" s="88"/>
      <c r="S8" s="88"/>
      <c r="T8" s="88"/>
      <c r="U8" s="88"/>
      <c r="V8" s="88"/>
      <c r="W8" s="88"/>
      <c r="X8" s="88"/>
      <c r="Y8" s="88"/>
      <c r="Z8" s="88"/>
      <c r="AA8" s="88"/>
      <c r="AB8" s="102">
        <v>1</v>
      </c>
      <c r="AC8" s="102"/>
      <c r="AD8" s="102"/>
      <c r="AE8" s="102"/>
      <c r="AF8" s="102"/>
      <c r="AG8" s="102"/>
      <c r="AH8" s="102"/>
      <c r="AI8" s="102"/>
      <c r="AJ8" s="102"/>
      <c r="AK8" s="102"/>
      <c r="AL8" s="103"/>
      <c r="AM8" s="79" t="s">
        <v>244</v>
      </c>
      <c r="AN8" s="80"/>
      <c r="AO8" s="80"/>
      <c r="AP8" s="80"/>
      <c r="AQ8" s="80"/>
      <c r="AR8" s="80"/>
      <c r="AS8" s="80"/>
      <c r="AT8" s="80"/>
      <c r="AU8" s="80"/>
      <c r="AV8" s="80"/>
      <c r="AW8" s="80"/>
      <c r="AX8" s="80"/>
      <c r="AY8" s="80"/>
      <c r="AZ8" s="80"/>
      <c r="BA8" s="80"/>
      <c r="BB8" s="80"/>
      <c r="BC8" s="117">
        <v>2</v>
      </c>
      <c r="BD8" s="117"/>
      <c r="BE8" s="117"/>
      <c r="BF8" s="117"/>
      <c r="BG8" s="117"/>
      <c r="BH8" s="117"/>
      <c r="BI8" s="117"/>
      <c r="BJ8" s="117"/>
      <c r="BK8" s="117"/>
      <c r="BL8" s="117"/>
      <c r="BM8" s="117"/>
      <c r="BN8" s="117"/>
      <c r="BO8" s="117"/>
      <c r="BP8" s="117"/>
      <c r="BQ8" s="117"/>
      <c r="BR8" s="117"/>
      <c r="BS8" s="118"/>
      <c r="BT8" s="79" t="s">
        <v>158</v>
      </c>
      <c r="BU8" s="80"/>
      <c r="BV8" s="80"/>
      <c r="BW8" s="80"/>
      <c r="BX8" s="80"/>
      <c r="BY8" s="80"/>
      <c r="BZ8" s="80"/>
      <c r="CA8" s="80"/>
      <c r="CB8" s="80"/>
      <c r="CC8" s="80"/>
      <c r="CD8" s="126" t="s">
        <v>33</v>
      </c>
      <c r="CE8" s="126"/>
      <c r="CF8" s="126"/>
      <c r="CG8" s="126"/>
      <c r="CH8" s="126"/>
      <c r="CI8" s="126"/>
      <c r="CJ8" s="126"/>
      <c r="CK8" s="126"/>
      <c r="CL8" s="126"/>
      <c r="CM8" s="127"/>
      <c r="CN8" s="23"/>
      <c r="CO8" s="5"/>
      <c r="CP8" s="5"/>
      <c r="CQ8" s="5"/>
      <c r="CR8" s="5"/>
      <c r="CS8" s="5"/>
      <c r="CT8" s="5"/>
      <c r="CU8" s="5"/>
      <c r="CV8" s="5"/>
      <c r="CW8" s="5"/>
      <c r="CX8" s="5"/>
      <c r="CY8" s="5"/>
      <c r="CZ8" s="5"/>
      <c r="DA8" s="5"/>
      <c r="DB8" s="5"/>
      <c r="GK8" s="367"/>
      <c r="GL8" s="23"/>
      <c r="GM8" s="23"/>
      <c r="GN8" s="23"/>
      <c r="GO8" s="23"/>
      <c r="GP8" s="23"/>
      <c r="GQ8" s="23"/>
      <c r="GR8" s="23"/>
      <c r="GS8" s="23"/>
      <c r="GT8" s="23"/>
      <c r="GU8" s="23"/>
      <c r="GV8" s="23"/>
      <c r="GW8" s="23"/>
      <c r="GX8" s="23"/>
      <c r="GY8" s="23"/>
      <c r="GZ8" s="329"/>
      <c r="HA8" s="329"/>
      <c r="HB8" s="329"/>
      <c r="HC8" s="329"/>
      <c r="HD8" s="329"/>
      <c r="HE8" s="329"/>
      <c r="HF8" s="329"/>
      <c r="HG8" s="329"/>
      <c r="HH8" s="329"/>
      <c r="HI8" s="329"/>
      <c r="HJ8" s="23"/>
      <c r="HK8" s="25"/>
      <c r="HL8" s="25"/>
      <c r="HM8" s="25"/>
      <c r="HN8" s="25"/>
      <c r="HO8" s="25"/>
      <c r="HP8" s="25"/>
      <c r="HQ8" s="25"/>
      <c r="HR8" s="25"/>
      <c r="HS8" s="25"/>
      <c r="HT8" s="25"/>
      <c r="IA8" s="25"/>
      <c r="IB8" s="25"/>
      <c r="IC8" s="25"/>
      <c r="ID8" s="25"/>
      <c r="IE8" s="25"/>
      <c r="IF8" s="25"/>
      <c r="IG8" s="25"/>
      <c r="IH8" s="25"/>
      <c r="II8" s="25"/>
      <c r="IJ8" s="25"/>
      <c r="IK8" s="25"/>
      <c r="IL8" s="25"/>
      <c r="IM8" s="25"/>
      <c r="IN8" s="23"/>
      <c r="IO8" s="23"/>
      <c r="IP8" s="23"/>
      <c r="IQ8" s="23"/>
      <c r="IR8" s="23"/>
      <c r="IS8" s="23"/>
      <c r="IT8" s="23"/>
      <c r="IU8" s="23"/>
      <c r="IV8" s="23"/>
      <c r="IW8" s="23"/>
      <c r="IX8" s="23"/>
      <c r="IY8" s="23"/>
      <c r="IZ8" s="23"/>
      <c r="JA8" s="23"/>
      <c r="JB8" s="23"/>
      <c r="JC8" s="23"/>
      <c r="JD8" s="23"/>
      <c r="JE8" s="23"/>
      <c r="JF8" s="23"/>
      <c r="JG8" s="329"/>
      <c r="JH8" s="329"/>
      <c r="JI8" s="329"/>
      <c r="JJ8" s="329"/>
      <c r="JK8" s="329"/>
      <c r="JL8" s="329"/>
      <c r="JM8" s="329"/>
      <c r="JN8" s="329"/>
      <c r="JO8" s="329"/>
      <c r="JP8" s="329"/>
      <c r="JQ8" s="329"/>
      <c r="JR8" s="23"/>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row>
    <row r="9" spans="2:564" ht="24" customHeight="1" thickTop="1" thickBot="1">
      <c r="B9" s="250"/>
      <c r="C9" s="251"/>
      <c r="D9" s="251"/>
      <c r="E9" s="251"/>
      <c r="F9" s="251"/>
      <c r="G9" s="251"/>
      <c r="H9" s="251"/>
      <c r="I9" s="251"/>
      <c r="J9" s="251"/>
      <c r="K9" s="251"/>
      <c r="L9" s="251"/>
      <c r="M9" s="251"/>
      <c r="N9" s="251"/>
      <c r="O9" s="252"/>
      <c r="P9" s="100" t="s">
        <v>159</v>
      </c>
      <c r="Q9" s="101"/>
      <c r="R9" s="101"/>
      <c r="S9" s="101"/>
      <c r="T9" s="101"/>
      <c r="U9" s="101"/>
      <c r="V9" s="101"/>
      <c r="W9" s="101"/>
      <c r="X9" s="101"/>
      <c r="Y9" s="101"/>
      <c r="Z9" s="101"/>
      <c r="AA9" s="101"/>
      <c r="AB9" s="101"/>
      <c r="AC9" s="101"/>
      <c r="AD9" s="101"/>
      <c r="AE9" s="101"/>
      <c r="AF9" s="101"/>
      <c r="AG9" s="101"/>
      <c r="AH9" s="101"/>
      <c r="AI9" s="101"/>
      <c r="AJ9" s="101"/>
      <c r="AK9" s="101"/>
      <c r="AL9" s="101"/>
      <c r="AM9" s="81" t="s">
        <v>259</v>
      </c>
      <c r="AN9" s="82"/>
      <c r="AO9" s="82"/>
      <c r="AP9" s="82"/>
      <c r="AQ9" s="82"/>
      <c r="AR9" s="82"/>
      <c r="AS9" s="82"/>
      <c r="AT9" s="83"/>
      <c r="AU9" s="92">
        <v>7.5</v>
      </c>
      <c r="AV9" s="92"/>
      <c r="AW9" s="92"/>
      <c r="AX9" s="92"/>
      <c r="AY9" s="92"/>
      <c r="AZ9" s="92"/>
      <c r="BA9" s="92"/>
      <c r="BB9" s="92"/>
      <c r="BC9" s="116" t="s">
        <v>148</v>
      </c>
      <c r="BD9" s="82"/>
      <c r="BE9" s="82"/>
      <c r="BF9" s="82"/>
      <c r="BG9" s="82"/>
      <c r="BH9" s="82"/>
      <c r="BI9" s="82"/>
      <c r="BJ9" s="82"/>
      <c r="BK9" s="83"/>
      <c r="BL9" s="114" t="s">
        <v>155</v>
      </c>
      <c r="BM9" s="115"/>
      <c r="BN9" s="115"/>
      <c r="BO9" s="115"/>
      <c r="BP9" s="115"/>
      <c r="BQ9" s="115"/>
      <c r="BR9" s="115"/>
      <c r="BS9" s="115"/>
      <c r="BT9" s="128" t="s">
        <v>258</v>
      </c>
      <c r="BU9" s="129"/>
      <c r="BV9" s="129"/>
      <c r="BW9" s="129"/>
      <c r="BX9" s="129"/>
      <c r="BY9" s="129"/>
      <c r="BZ9" s="129"/>
      <c r="CA9" s="129"/>
      <c r="CB9" s="129"/>
      <c r="CC9" s="129"/>
      <c r="CD9" s="73">
        <v>0.7</v>
      </c>
      <c r="CE9" s="73"/>
      <c r="CF9" s="73"/>
      <c r="CG9" s="73"/>
      <c r="CH9" s="73"/>
      <c r="CI9" s="73"/>
      <c r="CJ9" s="73"/>
      <c r="CK9" s="73"/>
      <c r="CL9" s="73"/>
      <c r="CM9" s="74"/>
      <c r="CN9" s="23"/>
      <c r="CO9" s="5"/>
      <c r="CP9" s="5"/>
      <c r="CQ9" s="5"/>
      <c r="CR9" s="5"/>
      <c r="CS9" s="5"/>
      <c r="CT9" s="5"/>
      <c r="CU9" s="5"/>
      <c r="CV9" s="5"/>
      <c r="CW9" s="5"/>
      <c r="CX9" s="5"/>
      <c r="CY9" s="5"/>
      <c r="CZ9" s="5"/>
      <c r="DA9" s="5"/>
      <c r="DB9" s="5"/>
      <c r="GK9" s="25"/>
      <c r="GL9" s="329"/>
      <c r="GM9" s="329"/>
      <c r="GN9" s="329"/>
      <c r="GO9" s="329"/>
      <c r="GP9" s="23"/>
      <c r="GQ9" s="366"/>
      <c r="GR9" s="366"/>
      <c r="GS9" s="366"/>
      <c r="GT9" s="366"/>
      <c r="GU9" s="366"/>
      <c r="GV9" s="366"/>
      <c r="GW9" s="366"/>
      <c r="GX9" s="366"/>
      <c r="GY9" s="23"/>
      <c r="GZ9" s="27"/>
      <c r="HA9" s="25"/>
      <c r="HB9" s="25"/>
      <c r="HC9" s="23"/>
      <c r="HD9" s="23"/>
      <c r="HE9" s="23"/>
      <c r="HF9" s="23"/>
      <c r="HG9" s="23"/>
      <c r="HH9" s="23"/>
      <c r="HI9" s="23"/>
      <c r="HJ9" s="23"/>
      <c r="HK9" s="25"/>
      <c r="HL9" s="25"/>
      <c r="HM9" s="25"/>
      <c r="HN9" s="25"/>
      <c r="HO9" s="25"/>
      <c r="HP9" s="25"/>
      <c r="HQ9" s="25"/>
      <c r="HR9" s="25"/>
      <c r="HS9" s="25"/>
      <c r="HT9" s="25"/>
      <c r="IA9" s="25"/>
      <c r="IB9" s="25"/>
      <c r="IC9" s="25"/>
      <c r="ID9" s="25"/>
      <c r="IE9" s="25"/>
      <c r="IF9" s="25"/>
      <c r="IG9" s="25"/>
      <c r="IH9" s="25"/>
      <c r="II9" s="25"/>
      <c r="IJ9" s="25"/>
      <c r="IK9" s="25"/>
      <c r="IL9" s="25"/>
      <c r="IM9" s="25"/>
      <c r="IN9" s="23"/>
      <c r="IO9" s="23"/>
      <c r="IP9" s="23"/>
      <c r="IQ9" s="23"/>
      <c r="IR9" s="23"/>
      <c r="IS9" s="23"/>
      <c r="IT9" s="23"/>
      <c r="IU9" s="23"/>
      <c r="IV9" s="23"/>
      <c r="IW9" s="23"/>
      <c r="IX9" s="23"/>
      <c r="IY9" s="23"/>
      <c r="IZ9" s="23"/>
      <c r="JA9" s="23"/>
      <c r="JB9" s="23"/>
      <c r="JC9" s="23"/>
      <c r="JD9" s="23"/>
      <c r="JE9" s="23"/>
      <c r="JF9" s="26"/>
      <c r="JG9" s="329"/>
      <c r="JH9" s="329"/>
      <c r="JI9" s="329"/>
      <c r="JJ9" s="329"/>
      <c r="JK9" s="329"/>
      <c r="JL9" s="329"/>
      <c r="JM9" s="329"/>
      <c r="JN9" s="329"/>
      <c r="JO9" s="329"/>
      <c r="JP9" s="329"/>
      <c r="JQ9" s="329"/>
      <c r="JR9" s="23"/>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row>
    <row r="10" spans="2:564" ht="24" customHeight="1" thickTop="1">
      <c r="B10" s="253" t="s">
        <v>217</v>
      </c>
      <c r="C10" s="254"/>
      <c r="D10" s="254"/>
      <c r="E10" s="254"/>
      <c r="F10" s="254"/>
      <c r="G10" s="254"/>
      <c r="H10" s="254"/>
      <c r="I10" s="254"/>
      <c r="J10" s="254"/>
      <c r="K10" s="254"/>
      <c r="L10" s="254"/>
      <c r="M10" s="254"/>
      <c r="N10" s="254"/>
      <c r="O10" s="255"/>
      <c r="P10" s="259" t="s">
        <v>105</v>
      </c>
      <c r="Q10" s="260"/>
      <c r="R10" s="260"/>
      <c r="S10" s="260"/>
      <c r="T10" s="260"/>
      <c r="U10" s="260"/>
      <c r="V10" s="260"/>
      <c r="W10" s="260"/>
      <c r="X10" s="260"/>
      <c r="Y10" s="94" t="s">
        <v>106</v>
      </c>
      <c r="Z10" s="94"/>
      <c r="AA10" s="94"/>
      <c r="AB10" s="94"/>
      <c r="AC10" s="94"/>
      <c r="AD10" s="94"/>
      <c r="AE10" s="94"/>
      <c r="AF10" s="94"/>
      <c r="AG10" s="94"/>
      <c r="AH10" s="94"/>
      <c r="AI10" s="94"/>
      <c r="AJ10" s="94"/>
      <c r="AK10" s="94"/>
      <c r="AL10" s="99"/>
      <c r="AM10" s="93" t="s">
        <v>107</v>
      </c>
      <c r="AN10" s="94"/>
      <c r="AO10" s="94"/>
      <c r="AP10" s="94"/>
      <c r="AQ10" s="94"/>
      <c r="AR10" s="94"/>
      <c r="AS10" s="94"/>
      <c r="AT10" s="94"/>
      <c r="AU10" s="94"/>
      <c r="AV10" s="94"/>
      <c r="AW10" s="94"/>
      <c r="AX10" s="94"/>
      <c r="AY10" s="94"/>
      <c r="AZ10" s="94"/>
      <c r="BA10" s="94"/>
      <c r="BB10" s="94"/>
      <c r="BC10" s="94" t="s">
        <v>108</v>
      </c>
      <c r="BD10" s="94"/>
      <c r="BE10" s="94"/>
      <c r="BF10" s="94"/>
      <c r="BG10" s="94"/>
      <c r="BH10" s="94"/>
      <c r="BI10" s="94"/>
      <c r="BJ10" s="94"/>
      <c r="BK10" s="94"/>
      <c r="BL10" s="94"/>
      <c r="BM10" s="94"/>
      <c r="BN10" s="94"/>
      <c r="BO10" s="94"/>
      <c r="BP10" s="94"/>
      <c r="BQ10" s="94"/>
      <c r="BR10" s="94"/>
      <c r="BS10" s="99"/>
      <c r="BT10" s="93" t="s">
        <v>109</v>
      </c>
      <c r="BU10" s="94"/>
      <c r="BV10" s="94"/>
      <c r="BW10" s="94"/>
      <c r="BX10" s="94"/>
      <c r="BY10" s="94"/>
      <c r="BZ10" s="94"/>
      <c r="CA10" s="94"/>
      <c r="CB10" s="94"/>
      <c r="CC10" s="94"/>
      <c r="CD10" s="94"/>
      <c r="CE10" s="94"/>
      <c r="CF10" s="94"/>
      <c r="CG10" s="94"/>
      <c r="CH10" s="94"/>
      <c r="CI10" s="94"/>
      <c r="CJ10" s="94"/>
      <c r="CK10" s="94"/>
      <c r="CL10" s="94"/>
      <c r="CM10" s="113"/>
      <c r="CN10" s="23"/>
      <c r="CO10" s="5"/>
      <c r="CP10" s="5"/>
      <c r="CQ10" s="5"/>
      <c r="CR10" s="5"/>
      <c r="CS10" s="5"/>
      <c r="CT10" s="5"/>
      <c r="CU10" s="5"/>
      <c r="CV10" s="5"/>
      <c r="CW10" s="5"/>
      <c r="CX10" s="5"/>
      <c r="CY10" s="5"/>
      <c r="CZ10" s="5"/>
      <c r="DA10" s="5"/>
      <c r="DB10" s="5"/>
      <c r="ED10" s="23"/>
      <c r="EE10" s="23"/>
      <c r="EF10" s="23"/>
      <c r="EG10" s="23"/>
      <c r="EH10" s="23"/>
      <c r="EI10" s="23"/>
      <c r="EJ10" s="23"/>
      <c r="EK10" s="23"/>
      <c r="EL10" s="23"/>
      <c r="EM10" s="23"/>
      <c r="EN10" s="23"/>
      <c r="EO10" s="23"/>
      <c r="EP10" s="23"/>
      <c r="EQ10" s="23"/>
      <c r="ER10" s="23"/>
      <c r="ES10" s="23"/>
      <c r="ET10" s="23"/>
      <c r="EU10" s="23"/>
      <c r="EV10" s="23"/>
      <c r="EW10" s="23"/>
      <c r="GK10" s="25"/>
      <c r="GL10" s="28"/>
      <c r="GM10" s="26"/>
      <c r="GN10" s="26"/>
      <c r="GO10" s="26"/>
      <c r="GP10" s="23"/>
      <c r="GQ10" s="23"/>
      <c r="GR10" s="25"/>
      <c r="GS10" s="25"/>
      <c r="GT10" s="25"/>
      <c r="GU10" s="25"/>
      <c r="GV10" s="25"/>
      <c r="GW10" s="25"/>
      <c r="GX10" s="25"/>
      <c r="GY10" s="25"/>
      <c r="GZ10" s="27"/>
      <c r="HA10" s="25"/>
      <c r="HB10" s="25"/>
      <c r="HC10" s="25"/>
      <c r="HD10" s="25"/>
      <c r="HE10" s="25"/>
      <c r="HF10" s="25"/>
      <c r="HG10" s="25"/>
      <c r="HH10" s="25"/>
      <c r="HI10" s="25"/>
      <c r="HJ10" s="25"/>
      <c r="HK10" s="25"/>
      <c r="HL10" s="25"/>
      <c r="HM10" s="25"/>
      <c r="HN10" s="25"/>
      <c r="HO10" s="25"/>
      <c r="HP10" s="25"/>
      <c r="HQ10" s="25"/>
      <c r="HR10" s="25"/>
      <c r="HS10" s="25"/>
      <c r="HT10" s="25"/>
      <c r="IA10" s="25"/>
      <c r="IB10" s="25"/>
      <c r="IC10" s="25"/>
      <c r="ID10" s="25"/>
      <c r="IE10" s="25"/>
      <c r="IF10" s="25"/>
      <c r="IG10" s="25"/>
      <c r="IH10" s="25"/>
      <c r="II10" s="25"/>
      <c r="IJ10" s="25"/>
      <c r="IK10" s="329"/>
      <c r="IL10" s="329"/>
      <c r="IM10" s="329"/>
      <c r="IN10" s="329"/>
      <c r="IO10" s="329"/>
      <c r="IP10" s="329"/>
      <c r="IQ10" s="329"/>
      <c r="IR10" s="329"/>
      <c r="IS10" s="329"/>
      <c r="IT10" s="329"/>
      <c r="IU10" s="29"/>
      <c r="IV10" s="23"/>
      <c r="IW10" s="23"/>
      <c r="IX10" s="23"/>
      <c r="IY10" s="23"/>
      <c r="IZ10" s="23"/>
      <c r="JA10" s="23"/>
      <c r="JB10" s="23"/>
      <c r="JC10" s="23"/>
      <c r="JD10" s="23"/>
      <c r="JE10" s="23"/>
      <c r="JF10" s="23"/>
      <c r="JG10" s="23"/>
      <c r="JH10" s="23"/>
      <c r="JI10" s="23"/>
      <c r="JJ10" s="23"/>
      <c r="JK10" s="23"/>
      <c r="JL10" s="23"/>
      <c r="JM10" s="23"/>
      <c r="JN10" s="23"/>
      <c r="JO10" s="23"/>
      <c r="JP10" s="23"/>
      <c r="JQ10" s="23"/>
      <c r="JR10" s="23"/>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row>
    <row r="11" spans="2:564" ht="24" customHeight="1" thickBot="1">
      <c r="B11" s="256"/>
      <c r="C11" s="257"/>
      <c r="D11" s="257"/>
      <c r="E11" s="257"/>
      <c r="F11" s="257"/>
      <c r="G11" s="257"/>
      <c r="H11" s="257"/>
      <c r="I11" s="257"/>
      <c r="J11" s="257"/>
      <c r="K11" s="257"/>
      <c r="L11" s="257"/>
      <c r="M11" s="257"/>
      <c r="N11" s="257"/>
      <c r="O11" s="258"/>
      <c r="P11" s="261"/>
      <c r="Q11" s="262"/>
      <c r="R11" s="262"/>
      <c r="S11" s="262"/>
      <c r="T11" s="262"/>
      <c r="U11" s="262"/>
      <c r="V11" s="262"/>
      <c r="W11" s="262"/>
      <c r="X11" s="262"/>
      <c r="Y11" s="98" t="s">
        <v>241</v>
      </c>
      <c r="Z11" s="96"/>
      <c r="AA11" s="96"/>
      <c r="AB11" s="96"/>
      <c r="AC11" s="96"/>
      <c r="AD11" s="96"/>
      <c r="AE11" s="96"/>
      <c r="AF11" s="96"/>
      <c r="AG11" s="96"/>
      <c r="AH11" s="96"/>
      <c r="AI11" s="96"/>
      <c r="AJ11" s="96"/>
      <c r="AK11" s="96"/>
      <c r="AL11" s="96"/>
      <c r="AM11" s="95" t="s">
        <v>11</v>
      </c>
      <c r="AN11" s="96"/>
      <c r="AO11" s="96"/>
      <c r="AP11" s="96"/>
      <c r="AQ11" s="96"/>
      <c r="AR11" s="96"/>
      <c r="AS11" s="96"/>
      <c r="AT11" s="96"/>
      <c r="AU11" s="96"/>
      <c r="AV11" s="96"/>
      <c r="AW11" s="96"/>
      <c r="AX11" s="96"/>
      <c r="AY11" s="96"/>
      <c r="AZ11" s="96"/>
      <c r="BA11" s="96"/>
      <c r="BB11" s="97"/>
      <c r="BC11" s="108" t="s">
        <v>16</v>
      </c>
      <c r="BD11" s="109"/>
      <c r="BE11" s="109"/>
      <c r="BF11" s="109"/>
      <c r="BG11" s="109"/>
      <c r="BH11" s="109"/>
      <c r="BI11" s="109"/>
      <c r="BJ11" s="109"/>
      <c r="BK11" s="109"/>
      <c r="BL11" s="109"/>
      <c r="BM11" s="109"/>
      <c r="BN11" s="109"/>
      <c r="BO11" s="109"/>
      <c r="BP11" s="109"/>
      <c r="BQ11" s="109"/>
      <c r="BR11" s="109"/>
      <c r="BS11" s="109"/>
      <c r="BT11" s="110">
        <v>45</v>
      </c>
      <c r="BU11" s="111"/>
      <c r="BV11" s="111"/>
      <c r="BW11" s="111"/>
      <c r="BX11" s="111"/>
      <c r="BY11" s="111"/>
      <c r="BZ11" s="111"/>
      <c r="CA11" s="111"/>
      <c r="CB11" s="111"/>
      <c r="CC11" s="111"/>
      <c r="CD11" s="111"/>
      <c r="CE11" s="111"/>
      <c r="CF11" s="111"/>
      <c r="CG11" s="111"/>
      <c r="CH11" s="111"/>
      <c r="CI11" s="111"/>
      <c r="CJ11" s="111"/>
      <c r="CK11" s="111"/>
      <c r="CL11" s="111"/>
      <c r="CM11" s="112"/>
      <c r="CN11" s="23"/>
      <c r="CO11" s="23"/>
      <c r="CP11" s="23"/>
      <c r="CQ11" s="23"/>
      <c r="CR11" s="23"/>
      <c r="CS11" s="23"/>
      <c r="CT11" s="23"/>
      <c r="CU11" s="23"/>
      <c r="CV11" s="23"/>
      <c r="CW11" s="23"/>
      <c r="CX11" s="23"/>
      <c r="CY11" s="23"/>
      <c r="CZ11" s="23"/>
      <c r="DA11" s="23"/>
      <c r="DB11" s="23"/>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23"/>
      <c r="EC11" s="147"/>
      <c r="ED11" s="147"/>
      <c r="EE11" s="147"/>
      <c r="EF11" s="147"/>
      <c r="EG11" s="23"/>
      <c r="EH11" s="23"/>
      <c r="EI11" s="23"/>
      <c r="EJ11" s="23"/>
      <c r="EK11" s="23"/>
      <c r="EL11" s="23"/>
      <c r="EM11" s="23"/>
      <c r="EN11" s="23"/>
      <c r="EO11" s="23"/>
      <c r="EP11" s="23"/>
      <c r="EQ11" s="23"/>
      <c r="ER11" s="23"/>
      <c r="ES11" s="23"/>
      <c r="ET11" s="23"/>
      <c r="EU11" s="23"/>
      <c r="EV11" s="23"/>
      <c r="EW11" s="23"/>
      <c r="GK11" s="25"/>
      <c r="GL11" s="30"/>
      <c r="GM11" s="25"/>
      <c r="GN11" s="25"/>
      <c r="GO11" s="25"/>
      <c r="GP11" s="23"/>
      <c r="GQ11" s="23"/>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IA11" s="25"/>
      <c r="IB11" s="25"/>
      <c r="IC11" s="25"/>
      <c r="ID11" s="25"/>
      <c r="IE11" s="25"/>
      <c r="IF11" s="25"/>
      <c r="IG11" s="25"/>
      <c r="IH11" s="25"/>
      <c r="II11" s="25"/>
      <c r="IJ11" s="25"/>
      <c r="IK11" s="329"/>
      <c r="IL11" s="329"/>
      <c r="IM11" s="329"/>
      <c r="IN11" s="329"/>
      <c r="IO11" s="329"/>
      <c r="IP11" s="329"/>
      <c r="IQ11" s="329"/>
      <c r="IR11" s="329"/>
      <c r="IS11" s="329"/>
      <c r="IT11" s="329"/>
      <c r="IU11" s="29"/>
      <c r="IV11" s="23"/>
      <c r="IW11" s="23"/>
      <c r="IX11" s="23"/>
      <c r="IY11" s="23"/>
      <c r="IZ11" s="23"/>
      <c r="JA11" s="23"/>
      <c r="JB11" s="23"/>
      <c r="JC11" s="23"/>
      <c r="JD11" s="23"/>
      <c r="JE11" s="23"/>
      <c r="JF11" s="23"/>
      <c r="JG11" s="23"/>
      <c r="JH11" s="23"/>
      <c r="JI11" s="23"/>
      <c r="JJ11" s="23"/>
      <c r="JK11" s="23"/>
      <c r="JL11" s="23"/>
      <c r="JM11" s="23"/>
      <c r="JN11" s="23"/>
      <c r="JO11" s="23"/>
      <c r="JP11" s="23"/>
      <c r="JQ11" s="23"/>
      <c r="JR11" s="23"/>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row>
    <row r="12" spans="2:564" ht="30" customHeight="1" thickTop="1" thickBot="1">
      <c r="B12" s="207" t="s">
        <v>21</v>
      </c>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35" t="s">
        <v>20</v>
      </c>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c r="BP12" s="235"/>
      <c r="BQ12" s="235"/>
      <c r="BR12" s="235"/>
      <c r="BS12" s="235"/>
      <c r="BT12" s="268" t="s">
        <v>208</v>
      </c>
      <c r="BU12" s="268"/>
      <c r="BV12" s="268"/>
      <c r="BW12" s="268"/>
      <c r="BX12" s="268"/>
      <c r="BY12" s="268"/>
      <c r="BZ12" s="268"/>
      <c r="CA12" s="268"/>
      <c r="CB12" s="268"/>
      <c r="CC12" s="268"/>
      <c r="CD12" s="268"/>
      <c r="CE12" s="268"/>
      <c r="CF12" s="268" t="s">
        <v>233</v>
      </c>
      <c r="CG12" s="268"/>
      <c r="CH12" s="268"/>
      <c r="CI12" s="268"/>
      <c r="CJ12" s="268"/>
      <c r="CK12" s="268"/>
      <c r="CL12" s="268"/>
      <c r="CM12" s="268"/>
      <c r="CN12" s="388" t="s">
        <v>22</v>
      </c>
      <c r="CO12" s="388"/>
      <c r="CP12" s="388"/>
      <c r="CQ12" s="388"/>
      <c r="CR12" s="388"/>
      <c r="CS12" s="388"/>
      <c r="CT12" s="388"/>
      <c r="CU12" s="388"/>
      <c r="CV12" s="388"/>
      <c r="CW12" s="388"/>
      <c r="CX12" s="388"/>
      <c r="CY12" s="388"/>
      <c r="CZ12" s="388"/>
      <c r="DA12" s="388"/>
      <c r="DB12" s="388"/>
      <c r="DC12" s="339" t="s">
        <v>232</v>
      </c>
      <c r="DD12" s="340"/>
      <c r="DE12" s="340"/>
      <c r="DF12" s="340"/>
      <c r="DG12" s="340"/>
      <c r="DH12" s="340"/>
      <c r="DI12" s="340"/>
      <c r="DJ12" s="340"/>
      <c r="DK12" s="340"/>
      <c r="DL12" s="340"/>
      <c r="DM12" s="340"/>
      <c r="DN12" s="340"/>
      <c r="DO12" s="340"/>
      <c r="DP12" s="340"/>
      <c r="DQ12" s="340"/>
      <c r="DR12" s="340"/>
      <c r="DS12" s="340"/>
      <c r="DT12" s="340"/>
      <c r="DU12" s="340"/>
      <c r="DV12" s="340"/>
      <c r="DW12" s="340"/>
      <c r="DX12" s="340"/>
      <c r="DY12" s="340"/>
      <c r="DZ12" s="340"/>
      <c r="EA12" s="340"/>
      <c r="EB12" s="340"/>
      <c r="EC12" s="340"/>
      <c r="ED12" s="340"/>
      <c r="EE12" s="340"/>
      <c r="EF12" s="341"/>
      <c r="EG12" s="31"/>
      <c r="EH12" s="31"/>
      <c r="EI12" s="31"/>
      <c r="EJ12" s="31"/>
      <c r="EK12" s="31"/>
      <c r="EL12" s="31"/>
      <c r="EM12" s="31"/>
      <c r="EN12" s="31"/>
      <c r="EO12" s="31"/>
      <c r="EP12" s="31"/>
      <c r="EQ12" s="31"/>
      <c r="ER12" s="31"/>
      <c r="ES12" s="31"/>
      <c r="ET12" s="31"/>
      <c r="EU12" s="23"/>
      <c r="EV12" s="23"/>
      <c r="EW12" s="23"/>
      <c r="GG12" s="23"/>
      <c r="GH12" s="23"/>
      <c r="GI12" s="23"/>
      <c r="HT12" s="25"/>
      <c r="HU12" s="23"/>
      <c r="HV12" s="23"/>
      <c r="HW12" s="23"/>
      <c r="HX12" s="23"/>
      <c r="HY12" s="23"/>
      <c r="HZ12" s="23"/>
      <c r="IA12" s="23"/>
      <c r="IB12" s="23"/>
      <c r="IC12" s="23"/>
      <c r="ID12" s="23"/>
      <c r="IE12" s="23"/>
      <c r="IF12" s="23"/>
      <c r="IG12" s="23"/>
      <c r="IH12" s="23"/>
      <c r="II12" s="23"/>
      <c r="IJ12" s="23"/>
      <c r="IK12" s="23"/>
      <c r="IL12" s="26"/>
      <c r="IM12" s="23"/>
      <c r="IN12" s="23"/>
      <c r="IO12" s="23"/>
      <c r="IP12" s="23"/>
      <c r="IQ12" s="23"/>
      <c r="IR12" s="23"/>
      <c r="IS12" s="23"/>
      <c r="IT12" s="23"/>
      <c r="IU12" s="23"/>
      <c r="IV12" s="23"/>
      <c r="IW12" s="23"/>
      <c r="IX12" s="23"/>
      <c r="IY12" s="23"/>
      <c r="IZ12" s="23"/>
      <c r="JA12" s="23"/>
      <c r="JB12" s="23"/>
      <c r="JC12" s="23"/>
      <c r="JD12" s="23"/>
      <c r="JE12" s="23"/>
      <c r="JF12" s="23"/>
      <c r="JG12" s="23"/>
      <c r="JH12" s="23"/>
      <c r="JI12" s="23"/>
      <c r="JJ12" s="23"/>
      <c r="JK12" s="23"/>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row>
    <row r="13" spans="2:564" ht="52.9" customHeight="1" thickTop="1" thickBot="1">
      <c r="B13" s="209"/>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236"/>
      <c r="BI13" s="236"/>
      <c r="BJ13" s="236"/>
      <c r="BK13" s="236"/>
      <c r="BL13" s="236"/>
      <c r="BM13" s="236"/>
      <c r="BN13" s="236"/>
      <c r="BO13" s="236"/>
      <c r="BP13" s="236"/>
      <c r="BQ13" s="236"/>
      <c r="BR13" s="236"/>
      <c r="BS13" s="236"/>
      <c r="BT13" s="269"/>
      <c r="BU13" s="269"/>
      <c r="BV13" s="269"/>
      <c r="BW13" s="269"/>
      <c r="BX13" s="269"/>
      <c r="BY13" s="269"/>
      <c r="BZ13" s="269"/>
      <c r="CA13" s="269"/>
      <c r="CB13" s="269"/>
      <c r="CC13" s="269"/>
      <c r="CD13" s="269"/>
      <c r="CE13" s="269"/>
      <c r="CF13" s="269"/>
      <c r="CG13" s="269"/>
      <c r="CH13" s="269"/>
      <c r="CI13" s="269"/>
      <c r="CJ13" s="269"/>
      <c r="CK13" s="269"/>
      <c r="CL13" s="269"/>
      <c r="CM13" s="269"/>
      <c r="CN13" s="389"/>
      <c r="CO13" s="389"/>
      <c r="CP13" s="389"/>
      <c r="CQ13" s="389"/>
      <c r="CR13" s="389"/>
      <c r="CS13" s="389"/>
      <c r="CT13" s="389"/>
      <c r="CU13" s="389"/>
      <c r="CV13" s="389"/>
      <c r="CW13" s="389"/>
      <c r="CX13" s="389"/>
      <c r="CY13" s="389"/>
      <c r="CZ13" s="389"/>
      <c r="DA13" s="389"/>
      <c r="DB13" s="389"/>
      <c r="DC13" s="376" t="s">
        <v>256</v>
      </c>
      <c r="DD13" s="377"/>
      <c r="DE13" s="377"/>
      <c r="DF13" s="377"/>
      <c r="DG13" s="377"/>
      <c r="DH13" s="377"/>
      <c r="DI13" s="377"/>
      <c r="DJ13" s="377"/>
      <c r="DK13" s="377"/>
      <c r="DL13" s="377"/>
      <c r="DM13" s="377"/>
      <c r="DN13" s="377"/>
      <c r="DO13" s="377"/>
      <c r="DP13" s="377"/>
      <c r="DQ13" s="377"/>
      <c r="DR13" s="377"/>
      <c r="DS13" s="378"/>
      <c r="DT13" s="368" t="s">
        <v>257</v>
      </c>
      <c r="DU13" s="369"/>
      <c r="DV13" s="369"/>
      <c r="DW13" s="369"/>
      <c r="DX13" s="369"/>
      <c r="DY13" s="369"/>
      <c r="DZ13" s="369"/>
      <c r="EA13" s="369"/>
      <c r="EB13" s="369"/>
      <c r="EC13" s="369"/>
      <c r="ED13" s="369"/>
      <c r="EE13" s="369"/>
      <c r="EF13" s="370"/>
      <c r="ER13" s="31"/>
      <c r="ES13" s="31"/>
      <c r="ET13" s="31"/>
      <c r="EU13" s="23"/>
      <c r="EV13" s="23"/>
      <c r="EW13" s="23"/>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row>
    <row r="14" spans="2:564" ht="60" customHeight="1" thickTop="1" thickBot="1">
      <c r="B14" s="151" t="s">
        <v>157</v>
      </c>
      <c r="C14" s="152"/>
      <c r="D14" s="153"/>
      <c r="E14" s="165" t="s">
        <v>0</v>
      </c>
      <c r="F14" s="165"/>
      <c r="G14" s="165"/>
      <c r="H14" s="165"/>
      <c r="I14" s="152" t="s">
        <v>245</v>
      </c>
      <c r="J14" s="152"/>
      <c r="K14" s="153"/>
      <c r="L14" s="237" t="s">
        <v>35</v>
      </c>
      <c r="M14" s="238"/>
      <c r="N14" s="238"/>
      <c r="O14" s="238"/>
      <c r="P14" s="239"/>
      <c r="Q14" s="216" t="s">
        <v>246</v>
      </c>
      <c r="R14" s="217"/>
      <c r="S14" s="217"/>
      <c r="T14" s="217"/>
      <c r="U14" s="218"/>
      <c r="V14" s="165" t="s">
        <v>247</v>
      </c>
      <c r="W14" s="165"/>
      <c r="X14" s="165"/>
      <c r="Y14" s="165"/>
      <c r="Z14" s="165" t="s">
        <v>43</v>
      </c>
      <c r="AA14" s="165"/>
      <c r="AB14" s="165"/>
      <c r="AC14" s="306" t="s">
        <v>248</v>
      </c>
      <c r="AD14" s="165"/>
      <c r="AE14" s="165"/>
      <c r="AF14" s="165" t="s">
        <v>210</v>
      </c>
      <c r="AG14" s="165"/>
      <c r="AH14" s="165"/>
      <c r="AI14" s="307" t="s">
        <v>19</v>
      </c>
      <c r="AJ14" s="307"/>
      <c r="AK14" s="307"/>
      <c r="AL14" s="308"/>
      <c r="AM14" s="311" t="s">
        <v>221</v>
      </c>
      <c r="AN14" s="312"/>
      <c r="AO14" s="312"/>
      <c r="AP14" s="312"/>
      <c r="AQ14" s="312" t="s">
        <v>222</v>
      </c>
      <c r="AR14" s="312"/>
      <c r="AS14" s="312"/>
      <c r="AT14" s="312"/>
      <c r="AU14" s="312" t="s">
        <v>223</v>
      </c>
      <c r="AV14" s="312"/>
      <c r="AW14" s="312"/>
      <c r="AX14" s="312" t="s">
        <v>224</v>
      </c>
      <c r="AY14" s="312"/>
      <c r="AZ14" s="312"/>
      <c r="BA14" s="312" t="s">
        <v>225</v>
      </c>
      <c r="BB14" s="312"/>
      <c r="BC14" s="312"/>
      <c r="BD14" s="312" t="s">
        <v>226</v>
      </c>
      <c r="BE14" s="312"/>
      <c r="BF14" s="312"/>
      <c r="BG14" s="312" t="s">
        <v>227</v>
      </c>
      <c r="BH14" s="312"/>
      <c r="BI14" s="312"/>
      <c r="BJ14" s="243" t="s">
        <v>219</v>
      </c>
      <c r="BK14" s="243"/>
      <c r="BL14" s="243"/>
      <c r="BM14" s="243"/>
      <c r="BN14" s="243" t="s">
        <v>220</v>
      </c>
      <c r="BO14" s="243"/>
      <c r="BP14" s="243"/>
      <c r="BQ14" s="243"/>
      <c r="BR14" s="243"/>
      <c r="BS14" s="244"/>
      <c r="BT14" s="203" t="s">
        <v>249</v>
      </c>
      <c r="BU14" s="204"/>
      <c r="BV14" s="204"/>
      <c r="BW14" s="204"/>
      <c r="BX14" s="204"/>
      <c r="BY14" s="351" t="s">
        <v>250</v>
      </c>
      <c r="BZ14" s="319"/>
      <c r="CA14" s="319"/>
      <c r="CB14" s="300" t="s">
        <v>242</v>
      </c>
      <c r="CC14" s="300"/>
      <c r="CD14" s="300"/>
      <c r="CE14" s="301"/>
      <c r="CF14" s="318" t="s">
        <v>228</v>
      </c>
      <c r="CG14" s="319"/>
      <c r="CH14" s="319"/>
      <c r="CI14" s="319"/>
      <c r="CJ14" s="362" t="s">
        <v>216</v>
      </c>
      <c r="CK14" s="362"/>
      <c r="CL14" s="362"/>
      <c r="CM14" s="363"/>
      <c r="CN14" s="390" t="s">
        <v>243</v>
      </c>
      <c r="CO14" s="391"/>
      <c r="CP14" s="391"/>
      <c r="CQ14" s="391"/>
      <c r="CR14" s="391"/>
      <c r="CS14" s="391"/>
      <c r="CT14" s="391"/>
      <c r="CU14" s="391"/>
      <c r="CV14" s="391"/>
      <c r="CW14" s="391"/>
      <c r="CX14" s="391"/>
      <c r="CY14" s="391"/>
      <c r="CZ14" s="391"/>
      <c r="DA14" s="391"/>
      <c r="DB14" s="392"/>
      <c r="DC14" s="342" t="s">
        <v>229</v>
      </c>
      <c r="DD14" s="343"/>
      <c r="DE14" s="343"/>
      <c r="DF14" s="343"/>
      <c r="DG14" s="330" t="s">
        <v>114</v>
      </c>
      <c r="DH14" s="331"/>
      <c r="DI14" s="331"/>
      <c r="DJ14" s="332"/>
      <c r="DK14" s="330" t="s">
        <v>218</v>
      </c>
      <c r="DL14" s="331"/>
      <c r="DM14" s="331"/>
      <c r="DN14" s="332"/>
      <c r="DO14" s="336" t="s">
        <v>252</v>
      </c>
      <c r="DP14" s="337"/>
      <c r="DQ14" s="337"/>
      <c r="DR14" s="337"/>
      <c r="DS14" s="379"/>
      <c r="DT14" s="383" t="s">
        <v>114</v>
      </c>
      <c r="DU14" s="355"/>
      <c r="DV14" s="355"/>
      <c r="DW14" s="356"/>
      <c r="DX14" s="354" t="s">
        <v>113</v>
      </c>
      <c r="DY14" s="355"/>
      <c r="DZ14" s="355"/>
      <c r="EA14" s="356"/>
      <c r="EB14" s="333" t="s">
        <v>251</v>
      </c>
      <c r="EC14" s="334"/>
      <c r="ED14" s="334"/>
      <c r="EE14" s="334"/>
      <c r="EF14" s="335"/>
      <c r="ER14" s="57"/>
      <c r="ES14" s="57"/>
      <c r="ET14" s="57"/>
      <c r="EU14" s="23"/>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c r="SS14" s="5"/>
      <c r="ST14" s="5"/>
      <c r="SU14" s="5"/>
      <c r="SV14" s="5"/>
      <c r="SW14" s="5"/>
      <c r="SX14" s="5"/>
      <c r="SY14" s="5"/>
      <c r="SZ14" s="5"/>
      <c r="TA14" s="5"/>
      <c r="TB14" s="5"/>
      <c r="TC14" s="5"/>
      <c r="TD14" s="5"/>
      <c r="TE14" s="5"/>
      <c r="TF14" s="5"/>
      <c r="TG14" s="5"/>
      <c r="TH14" s="5"/>
      <c r="TI14" s="5"/>
      <c r="TJ14" s="5"/>
      <c r="TK14" s="5"/>
      <c r="TL14" s="5"/>
      <c r="TM14" s="5"/>
      <c r="TN14" s="5"/>
      <c r="TO14" s="5"/>
      <c r="TP14" s="5"/>
      <c r="TQ14" s="5"/>
      <c r="TR14" s="5"/>
      <c r="TS14" s="5"/>
      <c r="TT14" s="5"/>
      <c r="TU14" s="5"/>
      <c r="TV14" s="5"/>
      <c r="TW14" s="5"/>
      <c r="TX14" s="5"/>
      <c r="TY14" s="5"/>
      <c r="TZ14" s="5"/>
      <c r="UA14" s="5"/>
      <c r="UB14" s="5"/>
      <c r="UC14" s="5"/>
      <c r="UD14" s="5"/>
      <c r="UE14" s="5"/>
      <c r="UF14" s="5"/>
      <c r="UG14" s="5"/>
      <c r="UH14" s="5"/>
      <c r="UI14" s="5"/>
      <c r="UJ14" s="5"/>
      <c r="UK14" s="5"/>
      <c r="UL14" s="5"/>
      <c r="UM14" s="5"/>
      <c r="UN14" s="5"/>
      <c r="UO14" s="5"/>
      <c r="UP14" s="5"/>
      <c r="UQ14" s="5"/>
      <c r="UR14" s="5"/>
    </row>
    <row r="15" spans="2:564" ht="60" customHeight="1">
      <c r="B15" s="154"/>
      <c r="C15" s="155"/>
      <c r="D15" s="156"/>
      <c r="E15" s="166"/>
      <c r="F15" s="166"/>
      <c r="G15" s="166"/>
      <c r="H15" s="166"/>
      <c r="I15" s="155"/>
      <c r="J15" s="155"/>
      <c r="K15" s="156"/>
      <c r="L15" s="240"/>
      <c r="M15" s="241"/>
      <c r="N15" s="241"/>
      <c r="O15" s="241"/>
      <c r="P15" s="242"/>
      <c r="Q15" s="219"/>
      <c r="R15" s="220"/>
      <c r="S15" s="220"/>
      <c r="T15" s="220"/>
      <c r="U15" s="221"/>
      <c r="V15" s="166"/>
      <c r="W15" s="166"/>
      <c r="X15" s="166"/>
      <c r="Y15" s="166"/>
      <c r="Z15" s="166"/>
      <c r="AA15" s="166"/>
      <c r="AB15" s="166"/>
      <c r="AC15" s="166"/>
      <c r="AD15" s="166"/>
      <c r="AE15" s="166"/>
      <c r="AF15" s="166"/>
      <c r="AG15" s="166"/>
      <c r="AH15" s="166"/>
      <c r="AI15" s="309"/>
      <c r="AJ15" s="309"/>
      <c r="AK15" s="309"/>
      <c r="AL15" s="310"/>
      <c r="AM15" s="313"/>
      <c r="AN15" s="314"/>
      <c r="AO15" s="314"/>
      <c r="AP15" s="314"/>
      <c r="AQ15" s="314"/>
      <c r="AR15" s="314"/>
      <c r="AS15" s="314"/>
      <c r="AT15" s="314"/>
      <c r="AU15" s="314"/>
      <c r="AV15" s="314"/>
      <c r="AW15" s="314"/>
      <c r="AX15" s="314"/>
      <c r="AY15" s="314"/>
      <c r="AZ15" s="314"/>
      <c r="BA15" s="314"/>
      <c r="BB15" s="314"/>
      <c r="BC15" s="314"/>
      <c r="BD15" s="314"/>
      <c r="BE15" s="314"/>
      <c r="BF15" s="314"/>
      <c r="BG15" s="314"/>
      <c r="BH15" s="314"/>
      <c r="BI15" s="314"/>
      <c r="BJ15" s="245"/>
      <c r="BK15" s="245"/>
      <c r="BL15" s="245"/>
      <c r="BM15" s="245"/>
      <c r="BN15" s="245"/>
      <c r="BO15" s="245"/>
      <c r="BP15" s="245"/>
      <c r="BQ15" s="245"/>
      <c r="BR15" s="245"/>
      <c r="BS15" s="246"/>
      <c r="BT15" s="205"/>
      <c r="BU15" s="206"/>
      <c r="BV15" s="206"/>
      <c r="BW15" s="206"/>
      <c r="BX15" s="206"/>
      <c r="BY15" s="352"/>
      <c r="BZ15" s="321"/>
      <c r="CA15" s="321"/>
      <c r="CB15" s="302"/>
      <c r="CC15" s="302"/>
      <c r="CD15" s="302"/>
      <c r="CE15" s="303"/>
      <c r="CF15" s="320"/>
      <c r="CG15" s="321"/>
      <c r="CH15" s="321"/>
      <c r="CI15" s="321"/>
      <c r="CJ15" s="364"/>
      <c r="CK15" s="364"/>
      <c r="CL15" s="364"/>
      <c r="CM15" s="365"/>
      <c r="CN15" s="393"/>
      <c r="CO15" s="394"/>
      <c r="CP15" s="394"/>
      <c r="CQ15" s="394"/>
      <c r="CR15" s="394"/>
      <c r="CS15" s="394"/>
      <c r="CT15" s="394"/>
      <c r="CU15" s="394"/>
      <c r="CV15" s="394"/>
      <c r="CW15" s="394"/>
      <c r="CX15" s="394"/>
      <c r="CY15" s="394"/>
      <c r="CZ15" s="394"/>
      <c r="DA15" s="394"/>
      <c r="DB15" s="395"/>
      <c r="DC15" s="342"/>
      <c r="DD15" s="343"/>
      <c r="DE15" s="343"/>
      <c r="DF15" s="343"/>
      <c r="DG15" s="330"/>
      <c r="DH15" s="331"/>
      <c r="DI15" s="331"/>
      <c r="DJ15" s="332"/>
      <c r="DK15" s="330"/>
      <c r="DL15" s="331"/>
      <c r="DM15" s="331"/>
      <c r="DN15" s="332"/>
      <c r="DO15" s="336"/>
      <c r="DP15" s="337"/>
      <c r="DQ15" s="337"/>
      <c r="DR15" s="337"/>
      <c r="DS15" s="379"/>
      <c r="DT15" s="384"/>
      <c r="DU15" s="331"/>
      <c r="DV15" s="331"/>
      <c r="DW15" s="332"/>
      <c r="DX15" s="330"/>
      <c r="DY15" s="331"/>
      <c r="DZ15" s="331"/>
      <c r="EA15" s="332"/>
      <c r="EB15" s="336"/>
      <c r="EC15" s="337"/>
      <c r="ED15" s="337"/>
      <c r="EE15" s="337"/>
      <c r="EF15" s="338"/>
      <c r="ER15" s="57"/>
      <c r="ES15" s="57"/>
      <c r="ET15" s="57"/>
      <c r="EU15" s="23"/>
      <c r="HO15" s="32" t="s">
        <v>112</v>
      </c>
      <c r="HP15" s="33" t="s">
        <v>96</v>
      </c>
      <c r="HQ15" s="33" t="s">
        <v>95</v>
      </c>
      <c r="HR15" s="33" t="s">
        <v>110</v>
      </c>
      <c r="HS15" s="33" t="s">
        <v>111</v>
      </c>
      <c r="HT15" s="33" t="s">
        <v>34</v>
      </c>
      <c r="HU15" s="34">
        <v>14688</v>
      </c>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c r="SB15" s="5"/>
      <c r="SC15" s="5"/>
      <c r="SD15" s="5"/>
      <c r="SE15" s="5"/>
      <c r="SF15" s="5"/>
      <c r="SG15" s="5"/>
      <c r="SH15" s="5"/>
      <c r="SI15" s="5"/>
      <c r="SJ15" s="5"/>
      <c r="SK15" s="5"/>
      <c r="SL15" s="5"/>
      <c r="SM15" s="5"/>
      <c r="SN15" s="5"/>
      <c r="SO15" s="5"/>
      <c r="SP15" s="5"/>
      <c r="SQ15" s="5"/>
      <c r="SR15" s="5"/>
      <c r="SS15" s="5"/>
      <c r="ST15" s="5"/>
      <c r="SU15" s="5"/>
      <c r="SV15" s="5"/>
      <c r="SW15" s="5"/>
      <c r="SX15" s="5"/>
      <c r="SY15" s="5"/>
      <c r="SZ15" s="5"/>
      <c r="TA15" s="5"/>
      <c r="TB15" s="5"/>
      <c r="TC15" s="5"/>
      <c r="TD15" s="5"/>
      <c r="TE15" s="5"/>
      <c r="TF15" s="5"/>
      <c r="TG15" s="5"/>
      <c r="TH15" s="5"/>
      <c r="TI15" s="5"/>
      <c r="TJ15" s="5"/>
      <c r="TK15" s="5"/>
      <c r="TL15" s="5"/>
      <c r="TM15" s="5"/>
      <c r="TN15" s="5"/>
      <c r="TO15" s="5"/>
      <c r="TP15" s="5"/>
      <c r="TQ15" s="5"/>
      <c r="TR15" s="5"/>
      <c r="TS15" s="5"/>
      <c r="TT15" s="5"/>
      <c r="TU15" s="5"/>
      <c r="TV15" s="5"/>
      <c r="TW15" s="5"/>
      <c r="TX15" s="5"/>
      <c r="TY15" s="5"/>
      <c r="TZ15" s="5"/>
      <c r="UA15" s="5"/>
      <c r="UB15" s="5"/>
      <c r="UC15" s="5"/>
      <c r="UD15" s="5"/>
      <c r="UE15" s="5"/>
      <c r="UF15" s="5"/>
      <c r="UG15" s="5"/>
      <c r="UH15" s="5"/>
      <c r="UI15" s="5"/>
      <c r="UJ15" s="5"/>
      <c r="UK15" s="5"/>
      <c r="UL15" s="5"/>
      <c r="UM15" s="5"/>
      <c r="UN15" s="5"/>
      <c r="UO15" s="5"/>
      <c r="UP15" s="5"/>
      <c r="UQ15" s="5"/>
      <c r="UR15" s="5"/>
    </row>
    <row r="16" spans="2:564" ht="15.75" customHeight="1" thickBot="1">
      <c r="B16" s="157" t="s">
        <v>116</v>
      </c>
      <c r="C16" s="158"/>
      <c r="D16" s="159"/>
      <c r="E16" s="162" t="s">
        <v>117</v>
      </c>
      <c r="F16" s="163"/>
      <c r="G16" s="163"/>
      <c r="H16" s="164"/>
      <c r="I16" s="179" t="s">
        <v>118</v>
      </c>
      <c r="J16" s="180"/>
      <c r="K16" s="181"/>
      <c r="L16" s="162" t="s">
        <v>119</v>
      </c>
      <c r="M16" s="222"/>
      <c r="N16" s="222"/>
      <c r="O16" s="222"/>
      <c r="P16" s="222"/>
      <c r="Q16" s="162" t="s">
        <v>120</v>
      </c>
      <c r="R16" s="222"/>
      <c r="S16" s="222"/>
      <c r="T16" s="222"/>
      <c r="U16" s="223"/>
      <c r="V16" s="162" t="s">
        <v>121</v>
      </c>
      <c r="W16" s="163"/>
      <c r="X16" s="163"/>
      <c r="Y16" s="164"/>
      <c r="Z16" s="162" t="s">
        <v>122</v>
      </c>
      <c r="AA16" s="163"/>
      <c r="AB16" s="164"/>
      <c r="AC16" s="162" t="s">
        <v>123</v>
      </c>
      <c r="AD16" s="163"/>
      <c r="AE16" s="164"/>
      <c r="AF16" s="162" t="s">
        <v>124</v>
      </c>
      <c r="AG16" s="163"/>
      <c r="AH16" s="164"/>
      <c r="AI16" s="162" t="s">
        <v>125</v>
      </c>
      <c r="AJ16" s="163"/>
      <c r="AK16" s="163"/>
      <c r="AL16" s="263"/>
      <c r="AM16" s="264" t="s">
        <v>126</v>
      </c>
      <c r="AN16" s="225"/>
      <c r="AO16" s="225"/>
      <c r="AP16" s="226"/>
      <c r="AQ16" s="224" t="s">
        <v>127</v>
      </c>
      <c r="AR16" s="225"/>
      <c r="AS16" s="225"/>
      <c r="AT16" s="226"/>
      <c r="AU16" s="224" t="s">
        <v>128</v>
      </c>
      <c r="AV16" s="225"/>
      <c r="AW16" s="226"/>
      <c r="AX16" s="224" t="s">
        <v>129</v>
      </c>
      <c r="AY16" s="225"/>
      <c r="AZ16" s="226"/>
      <c r="BA16" s="224" t="s">
        <v>130</v>
      </c>
      <c r="BB16" s="225"/>
      <c r="BC16" s="226"/>
      <c r="BD16" s="224" t="s">
        <v>131</v>
      </c>
      <c r="BE16" s="225"/>
      <c r="BF16" s="226"/>
      <c r="BG16" s="224" t="s">
        <v>132</v>
      </c>
      <c r="BH16" s="225"/>
      <c r="BI16" s="226"/>
      <c r="BJ16" s="315" t="s">
        <v>133</v>
      </c>
      <c r="BK16" s="316"/>
      <c r="BL16" s="316"/>
      <c r="BM16" s="317"/>
      <c r="BN16" s="315" t="s">
        <v>134</v>
      </c>
      <c r="BO16" s="316"/>
      <c r="BP16" s="316"/>
      <c r="BQ16" s="316"/>
      <c r="BR16" s="316"/>
      <c r="BS16" s="350"/>
      <c r="BT16" s="213" t="s">
        <v>135</v>
      </c>
      <c r="BU16" s="214"/>
      <c r="BV16" s="214"/>
      <c r="BW16" s="214"/>
      <c r="BX16" s="215"/>
      <c r="BY16" s="349" t="s">
        <v>136</v>
      </c>
      <c r="BZ16" s="214"/>
      <c r="CA16" s="215"/>
      <c r="CB16" s="322" t="s">
        <v>137</v>
      </c>
      <c r="CC16" s="323"/>
      <c r="CD16" s="323"/>
      <c r="CE16" s="324"/>
      <c r="CF16" s="304" t="s">
        <v>138</v>
      </c>
      <c r="CG16" s="305"/>
      <c r="CH16" s="305"/>
      <c r="CI16" s="305"/>
      <c r="CJ16" s="325" t="s">
        <v>139</v>
      </c>
      <c r="CK16" s="326"/>
      <c r="CL16" s="326"/>
      <c r="CM16" s="327"/>
      <c r="CN16" s="344" t="s">
        <v>140</v>
      </c>
      <c r="CO16" s="360"/>
      <c r="CP16" s="360"/>
      <c r="CQ16" s="360"/>
      <c r="CR16" s="360"/>
      <c r="CS16" s="360"/>
      <c r="CT16" s="360"/>
      <c r="CU16" s="360"/>
      <c r="CV16" s="360"/>
      <c r="CW16" s="360"/>
      <c r="CX16" s="360"/>
      <c r="CY16" s="360"/>
      <c r="CZ16" s="360"/>
      <c r="DA16" s="360"/>
      <c r="DB16" s="361"/>
      <c r="DC16" s="344" t="s">
        <v>230</v>
      </c>
      <c r="DD16" s="345"/>
      <c r="DE16" s="345"/>
      <c r="DF16" s="345"/>
      <c r="DG16" s="357" t="s">
        <v>231</v>
      </c>
      <c r="DH16" s="345"/>
      <c r="DI16" s="345"/>
      <c r="DJ16" s="345"/>
      <c r="DK16" s="357" t="s">
        <v>234</v>
      </c>
      <c r="DL16" s="345"/>
      <c r="DM16" s="345"/>
      <c r="DN16" s="358"/>
      <c r="DO16" s="380" t="s">
        <v>235</v>
      </c>
      <c r="DP16" s="381"/>
      <c r="DQ16" s="381"/>
      <c r="DR16" s="381"/>
      <c r="DS16" s="382"/>
      <c r="DT16" s="385" t="s">
        <v>236</v>
      </c>
      <c r="DU16" s="386"/>
      <c r="DV16" s="386"/>
      <c r="DW16" s="386"/>
      <c r="DX16" s="408" t="s">
        <v>237</v>
      </c>
      <c r="DY16" s="386"/>
      <c r="DZ16" s="386"/>
      <c r="EA16" s="409"/>
      <c r="EB16" s="346" t="s">
        <v>238</v>
      </c>
      <c r="EC16" s="347"/>
      <c r="ED16" s="347"/>
      <c r="EE16" s="347"/>
      <c r="EF16" s="348"/>
      <c r="ER16" s="58"/>
      <c r="ES16" s="58"/>
      <c r="ET16" s="58"/>
      <c r="EU16" s="23"/>
      <c r="HI16" s="406" t="s">
        <v>254</v>
      </c>
      <c r="HJ16" s="406"/>
      <c r="HK16" s="407"/>
      <c r="HL16" s="406" t="s">
        <v>253</v>
      </c>
      <c r="HM16" s="406"/>
      <c r="HN16" s="407"/>
      <c r="HO16" s="35"/>
      <c r="HP16" s="36"/>
      <c r="HQ16" s="36"/>
      <c r="HR16" s="36"/>
      <c r="HS16" s="36"/>
      <c r="HT16" s="36"/>
      <c r="HU16" s="37"/>
      <c r="PF16" s="5"/>
      <c r="PG16" s="5"/>
      <c r="PH16" s="5"/>
      <c r="PI16" s="5"/>
      <c r="PJ16" s="5"/>
      <c r="PK16" s="5"/>
      <c r="PL16" s="5"/>
      <c r="PM16" s="5"/>
      <c r="PN16" s="5"/>
      <c r="PO16" s="5"/>
      <c r="PP16" s="5"/>
      <c r="PQ16" s="5"/>
      <c r="PR16" s="5"/>
      <c r="PS16" s="5"/>
      <c r="PT16" s="5"/>
      <c r="PU16" s="5"/>
      <c r="PV16" s="5"/>
      <c r="PW16" s="5"/>
      <c r="PX16" s="5"/>
      <c r="PY16" s="5"/>
      <c r="PZ16" s="5"/>
      <c r="QA16" s="5"/>
      <c r="QB16" s="5"/>
      <c r="QC16" s="5"/>
      <c r="QD16" s="5"/>
      <c r="QE16" s="5"/>
      <c r="QF16" s="5"/>
      <c r="QG16" s="5"/>
      <c r="QH16" s="5"/>
      <c r="QI16" s="5"/>
      <c r="QJ16" s="5"/>
      <c r="QK16" s="5"/>
      <c r="QL16" s="5"/>
      <c r="QM16" s="5"/>
      <c r="QN16" s="5"/>
      <c r="QO16" s="5"/>
      <c r="QP16" s="5"/>
      <c r="QQ16" s="5"/>
      <c r="QR16" s="5"/>
      <c r="QS16" s="5"/>
      <c r="QT16" s="5"/>
      <c r="QU16" s="5"/>
      <c r="QV16" s="5"/>
      <c r="QW16" s="5"/>
      <c r="QX16" s="5"/>
      <c r="QY16" s="5"/>
      <c r="QZ16" s="5"/>
      <c r="RA16" s="5"/>
      <c r="RB16" s="5"/>
      <c r="RC16" s="5"/>
      <c r="RD16" s="5"/>
      <c r="RE16" s="5"/>
      <c r="RF16" s="5"/>
      <c r="RG16" s="5"/>
      <c r="RH16" s="5"/>
      <c r="RI16" s="5"/>
      <c r="RJ16" s="5"/>
      <c r="RK16" s="5"/>
      <c r="RL16" s="5"/>
      <c r="RM16" s="5"/>
      <c r="RN16" s="5"/>
      <c r="RO16" s="5"/>
      <c r="RP16" s="5"/>
      <c r="RQ16" s="5"/>
      <c r="RR16" s="5"/>
      <c r="RS16" s="5"/>
      <c r="RT16" s="5"/>
      <c r="RU16" s="5"/>
      <c r="RV16" s="5"/>
      <c r="RW16" s="5"/>
      <c r="RX16" s="5"/>
      <c r="RY16" s="5"/>
      <c r="RZ16" s="5"/>
      <c r="SA16" s="5"/>
      <c r="SB16" s="5"/>
      <c r="SC16" s="5"/>
      <c r="SD16" s="5"/>
      <c r="SE16" s="5"/>
      <c r="SF16" s="5"/>
      <c r="SG16" s="5"/>
      <c r="SH16" s="5"/>
      <c r="SI16" s="5"/>
      <c r="SJ16" s="5"/>
      <c r="SK16" s="5"/>
      <c r="SL16" s="5"/>
      <c r="SM16" s="5"/>
      <c r="SN16" s="5"/>
      <c r="SO16" s="5"/>
      <c r="SP16" s="5"/>
      <c r="SQ16" s="5"/>
      <c r="SR16" s="5"/>
      <c r="SS16" s="5"/>
      <c r="ST16" s="5"/>
      <c r="SU16" s="5"/>
      <c r="SV16" s="5"/>
      <c r="SW16" s="5"/>
      <c r="SX16" s="5"/>
      <c r="SY16" s="5"/>
      <c r="SZ16" s="5"/>
      <c r="TA16" s="5"/>
      <c r="TB16" s="5"/>
      <c r="TC16" s="5"/>
      <c r="TD16" s="5"/>
      <c r="TE16" s="5"/>
      <c r="TF16" s="5"/>
      <c r="TG16" s="5"/>
      <c r="TH16" s="5"/>
      <c r="TI16" s="5"/>
      <c r="TJ16" s="5"/>
      <c r="TK16" s="5"/>
      <c r="TL16" s="5"/>
      <c r="TM16" s="5"/>
      <c r="TN16" s="5"/>
      <c r="TO16" s="5"/>
      <c r="TP16" s="5"/>
      <c r="TQ16" s="5"/>
      <c r="TR16" s="5"/>
      <c r="TS16" s="5"/>
      <c r="TT16" s="5"/>
      <c r="TU16" s="5"/>
      <c r="TV16" s="5"/>
      <c r="TW16" s="5"/>
      <c r="TX16" s="5"/>
      <c r="TY16" s="5"/>
      <c r="TZ16" s="5"/>
      <c r="UA16" s="5"/>
      <c r="UB16" s="5"/>
      <c r="UC16" s="5"/>
      <c r="UD16" s="5"/>
      <c r="UE16" s="5"/>
      <c r="UF16" s="5"/>
      <c r="UG16" s="5"/>
      <c r="UH16" s="5"/>
      <c r="UI16" s="5"/>
      <c r="UJ16" s="5"/>
      <c r="UK16" s="5"/>
      <c r="UL16" s="5"/>
      <c r="UM16" s="5"/>
      <c r="UN16" s="5"/>
      <c r="UO16" s="5"/>
      <c r="UP16" s="5"/>
      <c r="UQ16" s="5"/>
      <c r="UR16" s="5"/>
    </row>
    <row r="17" spans="2:564" ht="24.95" customHeight="1" thickTop="1">
      <c r="B17" s="170" t="s">
        <v>47</v>
      </c>
      <c r="C17" s="171"/>
      <c r="D17" s="171"/>
      <c r="E17" s="167">
        <v>1.5</v>
      </c>
      <c r="F17" s="168"/>
      <c r="G17" s="168"/>
      <c r="H17" s="169"/>
      <c r="I17" s="265">
        <v>10</v>
      </c>
      <c r="J17" s="265"/>
      <c r="K17" s="265"/>
      <c r="L17" s="182" t="s">
        <v>98</v>
      </c>
      <c r="M17" s="183"/>
      <c r="N17" s="183"/>
      <c r="O17" s="183"/>
      <c r="P17" s="183"/>
      <c r="Q17" s="167" t="s">
        <v>115</v>
      </c>
      <c r="R17" s="168"/>
      <c r="S17" s="168"/>
      <c r="T17" s="168"/>
      <c r="U17" s="169"/>
      <c r="V17" s="173"/>
      <c r="W17" s="174"/>
      <c r="X17" s="174"/>
      <c r="Y17" s="175"/>
      <c r="Z17" s="227"/>
      <c r="AA17" s="228"/>
      <c r="AB17" s="229"/>
      <c r="AC17" s="227">
        <v>17</v>
      </c>
      <c r="AD17" s="228"/>
      <c r="AE17" s="229"/>
      <c r="AF17" s="227">
        <v>18</v>
      </c>
      <c r="AG17" s="228"/>
      <c r="AH17" s="229"/>
      <c r="AI17" s="227">
        <v>0</v>
      </c>
      <c r="AJ17" s="228"/>
      <c r="AK17" s="228"/>
      <c r="AL17" s="228"/>
      <c r="AM17" s="211">
        <f>(IF(E17="","",IF($E$32&lt;E17,"",ROUND(IF((E17&lt;$BC$8),(E17*AC17),(($BC$8*AC17)+(E17-$BC$8)*AF17)),2))))</f>
        <v>25.5</v>
      </c>
      <c r="AN17" s="212"/>
      <c r="AO17" s="212"/>
      <c r="AP17" s="212"/>
      <c r="AQ17" s="212">
        <f>(IF(E17="","",IF($E$32&lt;E17,"",ROUND(AM17-MAX($E$17-$BC$8,0)*9.81,2))))</f>
        <v>25.5</v>
      </c>
      <c r="AR17" s="212"/>
      <c r="AS17" s="212"/>
      <c r="AT17" s="212"/>
      <c r="AU17" s="231" t="str">
        <f>IF(E17="","",IF($E$32&lt;E17,"",IF(I17="R","-",IF(E17&lt;=$BC$8,"-",ROUND(IF(HO17&lt;=1.7,(9.78*SQRT(1/AQ17)),IF(HO17&gt;1.7,$HL$18,$HL$19)),2)))))</f>
        <v>-</v>
      </c>
      <c r="AV17" s="231"/>
      <c r="AW17" s="231"/>
      <c r="AX17" s="192" t="str">
        <f>IF(E17="","",IF($E$32&lt;E17,"",IF(I17="r","-",IF(E17&lt;=$BC$8,"-",IF((E17+1.5)&lt;4,$HI$18,IF((E17+1.5)&lt;6,$HI$19,IF((E17+1.5)&lt;10,$HI$20,$HI$21)))))))</f>
        <v>-</v>
      </c>
      <c r="AY17" s="193"/>
      <c r="AZ17" s="194"/>
      <c r="BA17" s="231" t="str">
        <f>IF(E17="","",IF($E$32&lt;E17,"",IF(I17="r","-",IF(E17&lt;=$BC$8,"-",IF($HR$17=1,1,1.2)))))</f>
        <v>-</v>
      </c>
      <c r="BB17" s="231"/>
      <c r="BC17" s="231"/>
      <c r="BD17" s="231" t="str">
        <f>IF(E17="","",IF($E$32&lt;E17,"",IF(I17="r","-",IF(E17&lt;$BC$8,"-",IF($HS$17=1,1,IF($HS$17=2,1.05,1.15))))))</f>
        <v>-</v>
      </c>
      <c r="BE17" s="231"/>
      <c r="BF17" s="231"/>
      <c r="BG17" s="231" t="str">
        <f>IF(I17="","",IF($E$32&lt;E17,"",IF(E17&lt;=$BC$8,"-",IF(I17="r","-",+$BT$11/60))))</f>
        <v>-</v>
      </c>
      <c r="BH17" s="231"/>
      <c r="BI17" s="231"/>
      <c r="BJ17" s="230" t="str">
        <f>IF(E17="","",IF($E$32&lt;E17,"",IF(I17="R","-",IF(E17&lt;=$BC$8,"-",IF((I17*AU17*AX17*BA17*BD17*BG17)&lt;30,ROUND((I17*AU17*AX17*BA17*BD17*BG17),0),"&gt;30")))))</f>
        <v>-</v>
      </c>
      <c r="BK17" s="230"/>
      <c r="BL17" s="230"/>
      <c r="BM17" s="230"/>
      <c r="BN17" s="232" t="str">
        <f>IF(E17="","",IF($E$32&lt;E17,"",IF(E17&lt;=$BC$8,"-",IF(BJ17="-","-",IF(BJ17="&gt;30","-",ROUND(IF(AI17&lt;=5,BJ17,IF(AI17&gt;=35,(5+1.2*BJ17),((EXP(1.76-(190/(AI17^2))))+((0.99+(AI17^1.5)/1000)*BJ17)))),0))))))</f>
        <v>-</v>
      </c>
      <c r="BO17" s="233"/>
      <c r="BP17" s="233"/>
      <c r="BQ17" s="233"/>
      <c r="BR17" s="233"/>
      <c r="BS17" s="234"/>
      <c r="BT17" s="299" t="str">
        <f>IF(E17="","",IF($E$32&lt;E17,"",IF(AND($BL$9="DTS - 4",Z17&gt;20,V17&gt;10),"-",IF(AND($BL$9="DTS - 4",AI17&gt;35,BJ17&gt;20),"-",IF(V17&gt;=12,"-",IF(E17&lt;=$BC$8,"-",IF(BJ17&gt;30,"-",IF(BN17&gt;=34,"-",ROUND(IF(BJ17&lt;30,(1/(34-BN17))+BN17/135+50/(10*BN17+45)^2-1/200,2),2)))))))))</f>
        <v>-</v>
      </c>
      <c r="BU17" s="231"/>
      <c r="BV17" s="231"/>
      <c r="BW17" s="231"/>
      <c r="BX17" s="231"/>
      <c r="BY17" s="328" t="str">
        <f>IF(I17="","",IF($E$32&lt;E17,"",IF(AND($BL$9="DTS - 4",Z17&gt;20,V17&gt;10),"-",IF(AND($BL$9="DTS - 4",AI17&gt;35,BJ17&gt;20),"-",IF(V17&gt;=12,"-",IF(E17&lt;=$BC$8,"-",IF(BJ17&gt;30,"-",IF(BN17&gt;=34,"-",ROUND((10^2.24/$AU$9^2.56),2)))))))))</f>
        <v>-</v>
      </c>
      <c r="BZ17" s="298"/>
      <c r="CA17" s="299"/>
      <c r="CB17" s="231" t="str">
        <f>+IF(I17="","",IF($E$32&lt;E17,"",IF(AND($BL$9="DTS - 4",Z17&gt;20,V17&gt;10),"-",IF(AND($BL$9="DTS - 4",AI17&gt;35,BJ17&gt;20),"-",IF(V17&gt;=12,"-",IF(E17&lt;=$BC$8,"-",IF(BJ17&gt;30,"-",IF(BN17&gt;=34,"-",ROUND((BT17*BY17*AQ17),2)))))))))</f>
        <v>-</v>
      </c>
      <c r="CC17" s="231"/>
      <c r="CD17" s="231"/>
      <c r="CE17" s="296"/>
      <c r="CF17" s="359" t="str">
        <f>IF(I17="","",IF($E$32&lt;E17,"",IF(AND($BL$9="DTS - 4",Z17&gt;20,V17&gt;10),"-",IF(AND($BL$9="DTS - 4",AI17&gt;35,BJ17&gt;20),"-",IF(V17&gt;=12,"-",IF(E17&lt;=$BC$8,"-",IF(BJ17&gt;30,"-",IF(BN17&gt;=34,"-",IF(E17&lt;=9.15,(1-0.00765*E17),IF(E17&lt;=23,(1.174-0.0267*E17),IF(E17&lt;=30,(0.744-0.008*E17),0.5)))))))))))</f>
        <v>-</v>
      </c>
      <c r="CG17" s="231"/>
      <c r="CH17" s="231"/>
      <c r="CI17" s="231"/>
      <c r="CJ17" s="231" t="str">
        <f>+IF(I17="","",IF($E$32&lt;E17,"",IF(AND($BL$9="DTS - 4",Z17&gt;20,V17&gt;10),"-",IF(AND($BL$9="DTS - 4",AI17&gt;35,BJ17&gt;20),"-",IF(V17&gt;=12,"-",IF(E17&lt;=$BC$8,"-",IF(BJ17&gt;30,"-",IF(BN17&gt;=34,"-",(0.65*AM17*0.4*$CD$9*CF17)))))))))</f>
        <v>-</v>
      </c>
      <c r="CK17" s="231"/>
      <c r="CL17" s="231"/>
      <c r="CM17" s="296"/>
      <c r="CN17" s="297" t="str">
        <f>IF(I17="","",IF($E$32&lt;E17,"",IF(AND($BL$9="DTS - 4",Z17&gt;20,V17&gt;10),"-",IF(AND($BL$9="DTS - 4",AI17&gt;35,BJ17&gt;20),"-",IF(V17&gt;=12,"-",IF(E17&lt;=$BC$8,"-",IF(BJ17&gt;30,"-",IF(BN17&gt;=34,"-",ROUND(CB17/CJ17,2)))))))))</f>
        <v>-</v>
      </c>
      <c r="CO17" s="298"/>
      <c r="CP17" s="298"/>
      <c r="CQ17" s="299"/>
      <c r="CR17" s="231" t="str">
        <f>+IF(I17="","",IF($E$32&lt;E17,"",IF(BJ17&gt;30,"-",IF(CN17&lt;1.1,"Sıvılaşma Beklenir",IF(CN17="-","-","Sıvılaşma Yok")))))</f>
        <v>-</v>
      </c>
      <c r="CS17" s="231"/>
      <c r="CT17" s="231"/>
      <c r="CU17" s="231"/>
      <c r="CV17" s="231"/>
      <c r="CW17" s="231"/>
      <c r="CX17" s="231"/>
      <c r="CY17" s="231"/>
      <c r="CZ17" s="231"/>
      <c r="DA17" s="231"/>
      <c r="DB17" s="296"/>
      <c r="DC17" s="295">
        <f>IF(E17="","",IF($E$32&lt;E17,"",IF(CN17="-",0,IF($BC$8&lt;E17,(E17-$BC$8)+((E18-E17)/2),IF($BC$8&gt;=E18,0,0)))))</f>
        <v>0</v>
      </c>
      <c r="DD17" s="188"/>
      <c r="DE17" s="188"/>
      <c r="DF17" s="189"/>
      <c r="DG17" s="328" t="str">
        <f>+IF(E17="","",IF($E$32&lt;E17,"",IF(CN17="-","-",10-0.5*E17/2)))</f>
        <v>-</v>
      </c>
      <c r="DH17" s="298"/>
      <c r="DI17" s="298"/>
      <c r="DJ17" s="298"/>
      <c r="DK17" s="328" t="str">
        <f>+IF(E17="","",IF($E$32&lt;E17,"",IF(CN17="-","-",IF(CN17&lt;=1.411,(1/(1+(CN17/0.96)^4.5)),0))))</f>
        <v>-</v>
      </c>
      <c r="DL17" s="298"/>
      <c r="DM17" s="298"/>
      <c r="DN17" s="299"/>
      <c r="DO17" s="328" t="str">
        <f>+IF(E17="","",IF($E$32&lt;E17,"",IF(CN17="-","-",IF(E17&gt;0,DK17*DG17*DC17,""))))</f>
        <v>-</v>
      </c>
      <c r="DP17" s="298"/>
      <c r="DQ17" s="298"/>
      <c r="DR17" s="298"/>
      <c r="DS17" s="405"/>
      <c r="DT17" s="297" t="str">
        <f>+IF(E17="","",IF($E$32&lt;E17,"",IF(CN17="-","-",IF(CN17&gt;=1,"-",10-0.5*E17/2))))</f>
        <v>-</v>
      </c>
      <c r="DU17" s="298"/>
      <c r="DV17" s="298"/>
      <c r="DW17" s="298"/>
      <c r="DX17" s="328" t="str">
        <f>+IF(E17="","",IF($E$32&lt;E17,"",IF(CN17="-","-",IF(CN17&gt;=1,"-",(1-CN17)))))</f>
        <v>-</v>
      </c>
      <c r="DY17" s="298"/>
      <c r="DZ17" s="298"/>
      <c r="EA17" s="299"/>
      <c r="EB17" s="328" t="str">
        <f>+IF(E17="","",IF($E$32&lt;E17,"",IF(CN17="-","-",IF(CN17&gt;=1,"-",DX17*DT17*DC17))))</f>
        <v>-</v>
      </c>
      <c r="EC17" s="298"/>
      <c r="ED17" s="298"/>
      <c r="EE17" s="298"/>
      <c r="EF17" s="371"/>
      <c r="ER17" s="49"/>
      <c r="ES17" s="49"/>
      <c r="ET17" s="49"/>
      <c r="EU17" s="23"/>
      <c r="HO17" s="51">
        <f t="shared" ref="HO17:HO32" si="0">9.78*SQRT(1/AQ17)</f>
        <v>1.9367285940623749</v>
      </c>
      <c r="HP17" s="52">
        <v>2</v>
      </c>
      <c r="HQ17" s="52">
        <v>12</v>
      </c>
      <c r="HR17" s="52">
        <f>+IF(Y11="Standart (iç tüpü olan)",1,1.2)</f>
        <v>1.2</v>
      </c>
      <c r="HS17" s="52">
        <f>+IF(AM11="Çap 200mm","3",IF(AM11="Çap 150mm",2,1))</f>
        <v>1</v>
      </c>
      <c r="HT17" s="52">
        <v>7</v>
      </c>
      <c r="HU17" s="53">
        <v>48</v>
      </c>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c r="RP17" s="5"/>
      <c r="RQ17" s="5"/>
      <c r="RR17" s="5"/>
      <c r="RS17" s="5"/>
      <c r="RT17" s="5"/>
      <c r="RU17" s="5"/>
      <c r="RV17" s="5"/>
      <c r="RW17" s="5"/>
      <c r="RX17" s="5"/>
      <c r="RY17" s="5"/>
      <c r="RZ17" s="5"/>
      <c r="SA17" s="5"/>
      <c r="SB17" s="5"/>
      <c r="SC17" s="5"/>
      <c r="SD17" s="5"/>
      <c r="SE17" s="5"/>
      <c r="SF17" s="5"/>
      <c r="SG17" s="5"/>
      <c r="SH17" s="5"/>
      <c r="SI17" s="5"/>
      <c r="SJ17" s="5"/>
      <c r="SK17" s="5"/>
      <c r="SL17" s="5"/>
      <c r="SM17" s="5"/>
      <c r="SN17" s="5"/>
      <c r="SO17" s="5"/>
      <c r="SP17" s="5"/>
      <c r="SQ17" s="5"/>
      <c r="SR17" s="5"/>
      <c r="SS17" s="5"/>
      <c r="ST17" s="5"/>
      <c r="SU17" s="5"/>
      <c r="SV17" s="5"/>
      <c r="SW17" s="5"/>
      <c r="SX17" s="5"/>
      <c r="SY17" s="5"/>
      <c r="SZ17" s="5"/>
      <c r="TA17" s="5"/>
      <c r="TB17" s="5"/>
      <c r="TC17" s="5"/>
      <c r="TD17" s="5"/>
      <c r="TE17" s="5"/>
      <c r="TF17" s="5"/>
      <c r="TG17" s="5"/>
      <c r="TH17" s="5"/>
      <c r="TI17" s="5"/>
      <c r="TJ17" s="5"/>
      <c r="TK17" s="5"/>
      <c r="TL17" s="5"/>
      <c r="TM17" s="5"/>
      <c r="TN17" s="5"/>
      <c r="TO17" s="5"/>
      <c r="TP17" s="5"/>
      <c r="TQ17" s="5"/>
      <c r="TR17" s="5"/>
      <c r="TS17" s="5"/>
      <c r="TT17" s="5"/>
      <c r="TU17" s="5"/>
      <c r="TV17" s="5"/>
      <c r="TW17" s="5"/>
      <c r="TX17" s="5"/>
      <c r="TY17" s="5"/>
      <c r="TZ17" s="5"/>
      <c r="UA17" s="5"/>
      <c r="UB17" s="5"/>
      <c r="UC17" s="5"/>
      <c r="UD17" s="5"/>
      <c r="UE17" s="5"/>
      <c r="UF17" s="5"/>
      <c r="UG17" s="5"/>
      <c r="UH17" s="5"/>
      <c r="UI17" s="5"/>
      <c r="UJ17" s="5"/>
      <c r="UK17" s="5"/>
      <c r="UL17" s="5"/>
      <c r="UM17" s="5"/>
      <c r="UN17" s="5"/>
      <c r="UO17" s="5"/>
      <c r="UP17" s="5"/>
      <c r="UQ17" s="5"/>
      <c r="UR17" s="5"/>
    </row>
    <row r="18" spans="2:564" ht="24.95" customHeight="1">
      <c r="B18" s="160" t="s">
        <v>48</v>
      </c>
      <c r="C18" s="161"/>
      <c r="D18" s="161"/>
      <c r="E18" s="148">
        <v>3</v>
      </c>
      <c r="F18" s="149"/>
      <c r="G18" s="149"/>
      <c r="H18" s="150"/>
      <c r="I18" s="130">
        <v>22</v>
      </c>
      <c r="J18" s="130"/>
      <c r="K18" s="130"/>
      <c r="L18" s="184" t="s">
        <v>40</v>
      </c>
      <c r="M18" s="185"/>
      <c r="N18" s="185"/>
      <c r="O18" s="185"/>
      <c r="P18" s="185"/>
      <c r="Q18" s="148" t="s">
        <v>115</v>
      </c>
      <c r="R18" s="149"/>
      <c r="S18" s="149"/>
      <c r="T18" s="149"/>
      <c r="U18" s="150"/>
      <c r="V18" s="173"/>
      <c r="W18" s="174"/>
      <c r="X18" s="174"/>
      <c r="Y18" s="175"/>
      <c r="Z18" s="173"/>
      <c r="AA18" s="174"/>
      <c r="AB18" s="175"/>
      <c r="AC18" s="173">
        <v>17</v>
      </c>
      <c r="AD18" s="174"/>
      <c r="AE18" s="175"/>
      <c r="AF18" s="173">
        <v>18</v>
      </c>
      <c r="AG18" s="174"/>
      <c r="AH18" s="175"/>
      <c r="AI18" s="173">
        <v>2</v>
      </c>
      <c r="AJ18" s="174"/>
      <c r="AK18" s="174"/>
      <c r="AL18" s="174"/>
      <c r="AM18" s="186">
        <f>(IF(E18="","",IF($E$32&lt;E18,"",ROUND(IF((E18&lt;$BC$8),(E18*AC18),(($BC$8*AC18)+(E18-$BC$8)*AF18)),2))))</f>
        <v>52</v>
      </c>
      <c r="AN18" s="172"/>
      <c r="AO18" s="172"/>
      <c r="AP18" s="172"/>
      <c r="AQ18" s="172">
        <f>(IF(E18="","",IF($E$32&lt;E18,"",ROUND(AM18-MAX(E18-$BC$8,0)*9.81,2))))</f>
        <v>42.19</v>
      </c>
      <c r="AR18" s="172"/>
      <c r="AS18" s="172"/>
      <c r="AT18" s="172"/>
      <c r="AU18" s="187">
        <f>IF(E18="","",IF($E$32&lt;E18,"",IF(I18="R","-",IF(E18&lt;=$BC$8,"-",ROUND(IF(HO18&lt;=1.7,(9.78*SQRT(1/AQ18)),IF(HO18&gt;1.7,$HL$18,$HL$19)),2)))))</f>
        <v>1.51</v>
      </c>
      <c r="AV18" s="188"/>
      <c r="AW18" s="189"/>
      <c r="AX18" s="195">
        <f>IF(E18="","",IF($E$32&lt;E18,"",IF(I18="r","-",IF(E18&lt;=$BC$8,"-",IF((E18+1.5)&lt;4,$HI$18,IF((E18+1.5)&lt;6,$HI$19,IF((E18+1.5)&lt;10,$HI$20,$HI$21)))))))</f>
        <v>0.85</v>
      </c>
      <c r="AY18" s="196"/>
      <c r="AZ18" s="197"/>
      <c r="BA18" s="198">
        <f>IF(E18="","",IF($E$32&lt;E18,"",IF(I18="r","-",IF(E18&lt;=$BC$8,"-",IF($HR$17=1,1,1.2)))))</f>
        <v>1.2</v>
      </c>
      <c r="BB18" s="198"/>
      <c r="BC18" s="198"/>
      <c r="BD18" s="198">
        <f>IF(E18="","",IF($E$32&lt;E18,"",IF(I18="r","-",IF(E18&lt;=$BC$8,"-",IF($HS$17=1,1,IF($HS$17=2,1.05,1.15))))))</f>
        <v>1</v>
      </c>
      <c r="BE18" s="198"/>
      <c r="BF18" s="198"/>
      <c r="BG18" s="198">
        <f>IF(I18="","",IF(E18&lt;=$BC$8,"-",IF($E$32&lt;E18,"",IF(I18="r","-",+$BT$11/60))))</f>
        <v>0.75</v>
      </c>
      <c r="BH18" s="198"/>
      <c r="BI18" s="198"/>
      <c r="BJ18" s="199">
        <f>IF(E18="","",IF($E$32&lt;E18,"",IF(I18="R","-",IF(E18&lt;=$BC$8,"-",IF((I18*AU18*AX18*BA18*BD18*BG18)&lt;30,ROUND((I18*AU18*AX18*BA18*BD18*BG18),0),"&gt;30")))))</f>
        <v>25</v>
      </c>
      <c r="BK18" s="199"/>
      <c r="BL18" s="199"/>
      <c r="BM18" s="199"/>
      <c r="BN18" s="200">
        <f>IF(E18="","",IF($E$32&lt;E18,"",IF(E18&lt;=$BC$8,"-",IF(BJ18="-","-",IF(BJ18="&gt;30","-",ROUND(IF(AI18&lt;=5,BJ18,IF(AI18&gt;=35,(5+1.2*BJ18),((EXP(1.76-(190/(AI18^2))))+((0.99+(AI18^1.5)/1000)*BJ18)))),0))))))</f>
        <v>25</v>
      </c>
      <c r="BO18" s="201"/>
      <c r="BP18" s="201"/>
      <c r="BQ18" s="201"/>
      <c r="BR18" s="201"/>
      <c r="BS18" s="202"/>
      <c r="BT18" s="266">
        <f>IF(E18="","",IF($E$32&lt;E18,"",IF(AND($BL$9="DTS - 4",Z18&gt;20,V18&gt;10),"-",IF(AND($BL$9="DTS - 4",AI18&gt;35,BJ18&gt;20),"-",IF(V18&gt;=12,"-",IF(E18&lt;=$BC$8,"-",IF(BJ18&gt;30,"-",IF(BN18&gt;=34,"-",ROUND(IF(BJ18&lt;30,(1/(34-BN18))+BN18/135+50/(10*BN18+45)^2-1/200,2),2)))))))))</f>
        <v>0.28999999999999998</v>
      </c>
      <c r="BU18" s="198"/>
      <c r="BV18" s="198"/>
      <c r="BW18" s="198"/>
      <c r="BX18" s="198"/>
      <c r="BY18" s="187">
        <f>IF(I18="","",IF($E$32&lt;E18,"",IF(AND($BL$9="DTS - 4",Z18&gt;20,V18&gt;10),"-",IF(AND($BL$9="DTS - 4",AI18&gt;35,BJ18&gt;20),"-",IF(V18&gt;=12,"-",IF(E18&lt;=$BC$8,"-",IF(BJ18&gt;30,"-",IF(BN18&gt;=34,"-",ROUND((10^2.24/$AU$9^2.56),2)))))))))</f>
        <v>1</v>
      </c>
      <c r="BZ18" s="188"/>
      <c r="CA18" s="189"/>
      <c r="CB18" s="198">
        <f>+IF(I18="","",IF($E$32&lt;E18,"",IF(AND($BL$9="DTS - 4",Z18&gt;20,V18&gt;10),"-",IF(AND($BL$9="DTS - 4",AI18&gt;35,BJ18&gt;20),"-",IF(V18&gt;=12,"-",IF(E18&lt;=$BC$8,"-",IF(BJ18&gt;30,"-",IF(BN18&gt;=34,"-",ROUND((BT18*BY18*AQ18),2)))))))))</f>
        <v>12.24</v>
      </c>
      <c r="CC18" s="198"/>
      <c r="CD18" s="198"/>
      <c r="CE18" s="267"/>
      <c r="CF18" s="266">
        <f>IF(I18="","",IF($E$32&lt;E18,"",IF(AND($BL$9="DTS - 4",Z18&gt;20,V18&gt;10),"-",IF(AND($BL$9="DTS - 4",AI18&gt;35,BJ18&gt;20),"-",IF(V18&gt;=12,"-",IF(E18&lt;=$BC$8,"-",IF(BJ18&gt;30,"-",IF(BN18&gt;=34,"-",IF(E18&lt;=9.15,(1-0.00765*E18),IF(E18&lt;=23,(1.174-0.0267*E18),IF(E18&lt;=30,(0.744-0.008*E18),0.5)))))))))))</f>
        <v>0.97704999999999997</v>
      </c>
      <c r="CG18" s="198"/>
      <c r="CH18" s="198"/>
      <c r="CI18" s="198"/>
      <c r="CJ18" s="198">
        <f>+IF(I18="","",IF($E$32&lt;E18,"",IF(AND($BL$9="DTS - 4",Z18&gt;20,V18&gt;10),"-",IF(AND($BL$9="DTS - 4",AI18&gt;35,BJ18&gt;20),"-",IF(V18&gt;=12,"-",IF(E18&lt;=$BC$8,"-",IF(BJ18&gt;30,"-",IF(BN18&gt;=34,"-",(0.65*AM18*0.4*$CD$9*CF18)))))))))</f>
        <v>9.2468012000000019</v>
      </c>
      <c r="CK18" s="198"/>
      <c r="CL18" s="198"/>
      <c r="CM18" s="267"/>
      <c r="CN18" s="295">
        <f>IF(I18="","",IF($E$32&lt;E18,"",IF(AND($BL$9="DTS - 4",Z18&gt;20,V18&gt;10),"-",IF(AND($BL$9="DTS - 4",AI18&gt;35,BJ18&gt;20),"-",IF(V18&gt;=12,"-",IF(E18&lt;=$BC$8,"-",IF(BJ18&gt;30,"-",IF(BN18&gt;=34,"-",ROUND(CB18/CJ18,2)))))))))</f>
        <v>1.32</v>
      </c>
      <c r="CO18" s="188"/>
      <c r="CP18" s="188"/>
      <c r="CQ18" s="189"/>
      <c r="CR18" s="198" t="str">
        <f>+IF(I18="","",IF($E$32&lt;E18,"",IF(BJ18&gt;30,"-",IF(CN18&lt;1.1,"Sıvılaşma Beklenir",IF(CN18="-","-","Sıvılaşma Yok")))))</f>
        <v>Sıvılaşma Yok</v>
      </c>
      <c r="CS18" s="198"/>
      <c r="CT18" s="198"/>
      <c r="CU18" s="198"/>
      <c r="CV18" s="198"/>
      <c r="CW18" s="198"/>
      <c r="CX18" s="198"/>
      <c r="CY18" s="198"/>
      <c r="CZ18" s="198"/>
      <c r="DA18" s="198"/>
      <c r="DB18" s="267"/>
      <c r="DC18" s="295">
        <f>IF(E18="","",IF($E$32&lt;E18,"",IF(CN18="-",0,IF(E19="",($E$32-E18)+((E18-E17)/2),IF(AND(DC17=0,$BC$8&lt;E18,$BC$8&gt;=E17),((E19-E18)/2)+(E18-$BC$8),((E19-E18)/2)+((E18-E17)/2))))))</f>
        <v>1.75</v>
      </c>
      <c r="DD18" s="188"/>
      <c r="DE18" s="188"/>
      <c r="DF18" s="189"/>
      <c r="DG18" s="187">
        <f>+IF(E18="","",IF($E$32&lt;E18,"",IF(CN18="-","-",10-(0.5*(((E18-E17)/2)+E17)))))</f>
        <v>8.875</v>
      </c>
      <c r="DH18" s="188"/>
      <c r="DI18" s="188"/>
      <c r="DJ18" s="189"/>
      <c r="DK18" s="187">
        <f>+IF(E18="","",IF($E$32&lt;E18,"",IF(CN18="-","-",IF(CN18&lt;=1.411,(1/(1+(CN18/0.96)^4.5)),0))))</f>
        <v>0.19262518050956207</v>
      </c>
      <c r="DL18" s="188"/>
      <c r="DM18" s="188"/>
      <c r="DN18" s="189"/>
      <c r="DO18" s="187">
        <f>+IF(E18="","",IF($E$32&lt;E18,"",IF(CN18="-","-",IF(E18&gt;0,DK18*DG18*DC18,""))))</f>
        <v>2.9917098347891358</v>
      </c>
      <c r="DP18" s="188"/>
      <c r="DQ18" s="188"/>
      <c r="DR18" s="188"/>
      <c r="DS18" s="401"/>
      <c r="DT18" s="295" t="str">
        <f>+IF(E18="","",IF($E$32&lt;E18,"",IF(CN18="-","-",IF(CN18&gt;=1,"-",10-(0.5*(((E18-E17)/2)+E17))))))</f>
        <v>-</v>
      </c>
      <c r="DU18" s="188"/>
      <c r="DV18" s="188"/>
      <c r="DW18" s="188"/>
      <c r="DX18" s="187" t="str">
        <f>+IF(E18="","",IF($E$32&lt;E18,"",IF(CN18="-","-",IF(CN18&gt;=1,"-",(1-CN18)))))</f>
        <v>-</v>
      </c>
      <c r="DY18" s="188"/>
      <c r="DZ18" s="188"/>
      <c r="EA18" s="189"/>
      <c r="EB18" s="187" t="str">
        <f>+IF(E18="","",IF($E$32&lt;E18,"",IF(CN18="-","-",IF(CN18&gt;=1,"-",DX18*DT18*DC18))))</f>
        <v>-</v>
      </c>
      <c r="EC18" s="188"/>
      <c r="ED18" s="188"/>
      <c r="EE18" s="188"/>
      <c r="EF18" s="353"/>
      <c r="ER18" s="49"/>
      <c r="ES18" s="49"/>
      <c r="ET18" s="49"/>
      <c r="EU18" s="23"/>
      <c r="HI18" s="372">
        <v>0.75</v>
      </c>
      <c r="HJ18" s="372"/>
      <c r="HK18" s="373"/>
      <c r="HL18" s="372">
        <v>1.7</v>
      </c>
      <c r="HM18" s="372"/>
      <c r="HN18" s="373"/>
      <c r="HO18" s="51">
        <f t="shared" si="0"/>
        <v>1.5056848898218316</v>
      </c>
      <c r="HP18" s="52"/>
      <c r="HQ18" s="52">
        <v>7</v>
      </c>
      <c r="HR18" s="52"/>
      <c r="HS18" s="52"/>
      <c r="HT18" s="52"/>
      <c r="HU18" s="53">
        <v>48</v>
      </c>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row>
    <row r="19" spans="2:564" ht="24.95" customHeight="1">
      <c r="B19" s="160" t="s">
        <v>49</v>
      </c>
      <c r="C19" s="161"/>
      <c r="D19" s="161"/>
      <c r="E19" s="148">
        <v>4.5</v>
      </c>
      <c r="F19" s="149"/>
      <c r="G19" s="149"/>
      <c r="H19" s="150"/>
      <c r="I19" s="130">
        <v>25</v>
      </c>
      <c r="J19" s="130"/>
      <c r="K19" s="130"/>
      <c r="L19" s="184" t="s">
        <v>104</v>
      </c>
      <c r="M19" s="185"/>
      <c r="N19" s="185"/>
      <c r="O19" s="185"/>
      <c r="P19" s="185"/>
      <c r="Q19" s="148" t="s">
        <v>115</v>
      </c>
      <c r="R19" s="149"/>
      <c r="S19" s="149"/>
      <c r="T19" s="149"/>
      <c r="U19" s="150"/>
      <c r="V19" s="173"/>
      <c r="W19" s="174"/>
      <c r="X19" s="174"/>
      <c r="Y19" s="175"/>
      <c r="Z19" s="173"/>
      <c r="AA19" s="174"/>
      <c r="AB19" s="175"/>
      <c r="AC19" s="173">
        <v>17</v>
      </c>
      <c r="AD19" s="174"/>
      <c r="AE19" s="175"/>
      <c r="AF19" s="173">
        <v>18</v>
      </c>
      <c r="AG19" s="174"/>
      <c r="AH19" s="175"/>
      <c r="AI19" s="173">
        <v>9</v>
      </c>
      <c r="AJ19" s="174"/>
      <c r="AK19" s="174"/>
      <c r="AL19" s="174"/>
      <c r="AM19" s="186">
        <f t="shared" ref="AM19:AM31" si="1">(IF(E19="","",IF($E$32&lt;E19,"",ROUND(IF((E19&lt;$BC$8),(E19*AC19),(($BC$8*AC19)+(E19-$BC$8)*AF19)),2))))</f>
        <v>79</v>
      </c>
      <c r="AN19" s="172"/>
      <c r="AO19" s="172"/>
      <c r="AP19" s="172"/>
      <c r="AQ19" s="172">
        <f t="shared" ref="AQ19:AQ31" si="2">(IF(E19="","",IF($E$32&lt;E19,"",ROUND(AM19-MAX(E19-$BC$8,0)*9.81,2))))</f>
        <v>54.48</v>
      </c>
      <c r="AR19" s="172"/>
      <c r="AS19" s="172"/>
      <c r="AT19" s="172"/>
      <c r="AU19" s="187">
        <f t="shared" ref="AU19:AU31" si="3">IF(E19="","",IF($E$32&lt;E19,"",IF(I19="R","-",IF(E19&lt;=$BC$8,"-",ROUND(IF(HO19&lt;=1.7,(9.78*SQRT(1/AQ19)),IF(HO19&gt;1.7,$HL$18,$HL$19)),2)))))</f>
        <v>1.33</v>
      </c>
      <c r="AV19" s="188"/>
      <c r="AW19" s="189"/>
      <c r="AX19" s="195">
        <f t="shared" ref="AX19:AX31" si="4">IF(E19="","",IF($E$32&lt;E19,"",IF(I19="r","-",IF(E19&lt;=$BC$8,"-",IF((E19+1.5)&lt;4,$HI$18,IF((E19+1.5)&lt;6,$HI$19,IF((E19+1.5)&lt;10,$HI$20,$HI$21)))))))</f>
        <v>0.95</v>
      </c>
      <c r="AY19" s="196"/>
      <c r="AZ19" s="197"/>
      <c r="BA19" s="198">
        <f t="shared" ref="BA19:BA31" si="5">IF(E19="","",IF($E$32&lt;E19,"",IF(I19="r","-",IF(E19&lt;=$BC$8,"-",IF($HR$17=1,1,1.2)))))</f>
        <v>1.2</v>
      </c>
      <c r="BB19" s="198"/>
      <c r="BC19" s="198"/>
      <c r="BD19" s="198">
        <f t="shared" ref="BD19:BD31" si="6">IF(E19="","",IF($E$32&lt;E19,"",IF(I19="r","-",IF(E19&lt;=$BC$8,"-",IF($HS$17=1,1,IF($HS$17=2,1.05,1.15))))))</f>
        <v>1</v>
      </c>
      <c r="BE19" s="198"/>
      <c r="BF19" s="198"/>
      <c r="BG19" s="198">
        <f t="shared" ref="BG19:BG31" si="7">IF(I19="","",IF(E19&lt;=$BC$8,"-",IF($E$32&lt;E19,"",IF(I19="r","-",+$BT$11/60))))</f>
        <v>0.75</v>
      </c>
      <c r="BH19" s="198"/>
      <c r="BI19" s="198"/>
      <c r="BJ19" s="199">
        <f t="shared" ref="BJ19:BJ31" si="8">IF(E19="","",IF($E$32&lt;E19,"",IF(I19="R","-",IF(E19&lt;=$BC$8,"-",IF((I19*AU19*AX19*BA19*BD19*BG19)&lt;30,ROUND((I19*AU19*AX19*BA19*BD19*BG19),0),"&gt;30")))))</f>
        <v>28</v>
      </c>
      <c r="BK19" s="199"/>
      <c r="BL19" s="199"/>
      <c r="BM19" s="199"/>
      <c r="BN19" s="200">
        <f t="shared" ref="BN19:BN26" si="9">IF(E19="","",IF($E$32&lt;E19,"",IF(E19&lt;=$BC$8,"-",IF(BJ19="-","-",IF(BJ19="&gt;30","-",ROUND(IF(AI19&lt;=5,BJ19,IF(AI19&gt;=35,(5+1.2*BJ19),((EXP(1.76-(190/(AI19^2))))+((0.99+(AI19^1.5)/1000)*BJ19)))),0))))))</f>
        <v>29</v>
      </c>
      <c r="BO19" s="201"/>
      <c r="BP19" s="201"/>
      <c r="BQ19" s="201"/>
      <c r="BR19" s="201"/>
      <c r="BS19" s="202"/>
      <c r="BT19" s="266">
        <f t="shared" ref="BT19:BT31" si="10">IF(E19="","",IF($E$32&lt;E19,"",IF(AND($BL$9="DTS - 4",Z19&gt;20,V19&gt;10),"-",IF(AND($BL$9="DTS - 4",AI19&gt;35,BJ19&gt;20),"-",IF(V19&gt;=12,"-",IF(E19&lt;=$BC$8,"-",IF(BJ19&gt;30,"-",IF(BN19&gt;=34,"-",ROUND(IF(BJ19&lt;30,(1/(34-BN19))+BN19/135+50/(10*BN19+45)^2-1/200,2),2)))))))))</f>
        <v>0.41</v>
      </c>
      <c r="BU19" s="198"/>
      <c r="BV19" s="198"/>
      <c r="BW19" s="198"/>
      <c r="BX19" s="198"/>
      <c r="BY19" s="187">
        <f t="shared" ref="BY19:BY31" si="11">IF(I19="","",IF($E$32&lt;E19,"",IF(AND($BL$9="DTS - 4",Z19&gt;20,V19&gt;10),"-",IF(AND($BL$9="DTS - 4",AI19&gt;35,BJ19&gt;20),"-",IF(V19&gt;=12,"-",IF(E19&lt;=$BC$8,"-",IF(BJ19&gt;30,"-",IF(BN19&gt;=34,"-",ROUND((10^2.24/$AU$9^2.56),2)))))))))</f>
        <v>1</v>
      </c>
      <c r="BZ19" s="188"/>
      <c r="CA19" s="189"/>
      <c r="CB19" s="198">
        <f t="shared" ref="CB19:CB31" si="12">+IF(I19="","",IF($E$32&lt;E19,"",IF(AND($BL$9="DTS - 4",Z19&gt;20,V19&gt;10),"-",IF(AND($BL$9="DTS - 4",AI19&gt;35,BJ19&gt;20),"-",IF(V19&gt;=12,"-",IF(E19&lt;=$BC$8,"-",IF(BJ19&gt;30,"-",IF(BN19&gt;=34,"-",ROUND((BT19*BY19*AQ19),2)))))))))</f>
        <v>22.34</v>
      </c>
      <c r="CC19" s="198"/>
      <c r="CD19" s="198"/>
      <c r="CE19" s="267"/>
      <c r="CF19" s="266">
        <f t="shared" ref="CF19:CF31" si="13">IF(I19="","",IF($E$32&lt;E19,"",IF(AND($BL$9="DTS - 4",Z19&gt;20,V19&gt;10),"-",IF(AND($BL$9="DTS - 4",AI19&gt;35,BJ19&gt;20),"-",IF(V19&gt;=12,"-",IF(E19&lt;=$BC$8,"-",IF(BJ19&gt;30,"-",IF(BN19&gt;=34,"-",IF(E19&lt;=9.15,(1-0.00765*E19),IF(E19&lt;=23,(1.174-0.0267*E19),IF(E19&lt;=30,(0.744-0.008*E19),0.5)))))))))))</f>
        <v>0.96557499999999996</v>
      </c>
      <c r="CG19" s="198"/>
      <c r="CH19" s="198"/>
      <c r="CI19" s="198"/>
      <c r="CJ19" s="198">
        <f t="shared" ref="CJ19:CJ31" si="14">+IF(I19="","",IF($E$32&lt;E19,"",IF(AND($BL$9="DTS - 4",Z19&gt;20,V19&gt;10),"-",IF(AND($BL$9="DTS - 4",AI19&gt;35,BJ19&gt;20),"-",IF(V19&gt;=12,"-",IF(E19&lt;=$BC$8,"-",IF(BJ19&gt;30,"-",IF(BN19&gt;=34,"-",(0.65*AM19*0.4*$CD$9*CF19)))))))))</f>
        <v>13.88303735</v>
      </c>
      <c r="CK19" s="198"/>
      <c r="CL19" s="198"/>
      <c r="CM19" s="267"/>
      <c r="CN19" s="295">
        <f t="shared" ref="CN19:CN31" si="15">IF(I19="","",IF($E$32&lt;E19,"",IF(AND($BL$9="DTS - 4",Z19&gt;20,V19&gt;10),"-",IF(AND($BL$9="DTS - 4",AI19&gt;35,BJ19&gt;20),"-",IF(V19&gt;=12,"-",IF(E19&lt;=$BC$8,"-",IF(BJ19&gt;30,"-",IF(BN19&gt;=34,"-",ROUND(CB19/CJ19,2)))))))))</f>
        <v>1.61</v>
      </c>
      <c r="CO19" s="188"/>
      <c r="CP19" s="188"/>
      <c r="CQ19" s="189"/>
      <c r="CR19" s="198" t="str">
        <f t="shared" ref="CR19:CR31" si="16">+IF(I19="","",IF($E$32&lt;E19,"",IF(BJ19&gt;30,"-",IF(CN19&lt;1.1,"Sıvılaşma Beklenir",IF(CN19="-","-","Sıvılaşma Yok")))))</f>
        <v>Sıvılaşma Yok</v>
      </c>
      <c r="CS19" s="198"/>
      <c r="CT19" s="198"/>
      <c r="CU19" s="198"/>
      <c r="CV19" s="198"/>
      <c r="CW19" s="198"/>
      <c r="CX19" s="198"/>
      <c r="CY19" s="198"/>
      <c r="CZ19" s="198"/>
      <c r="DA19" s="198"/>
      <c r="DB19" s="267"/>
      <c r="DC19" s="295">
        <f t="shared" ref="DC19:DC22" si="17">IF(E19="","",IF($E$32&lt;E19,"",IF(CN19="-",0,IF(E20="",($E$32-E19)+((E19-E18)/2),IF(AND(DC18=0,$BC$8&lt;E19,$BC$8&gt;=E18),((E20-E19)/2)+(E19-$BC$8),((E20-E19)/2)+((E19-E18)/2))))))</f>
        <v>1.5</v>
      </c>
      <c r="DD19" s="188"/>
      <c r="DE19" s="188"/>
      <c r="DF19" s="189"/>
      <c r="DG19" s="187">
        <f t="shared" ref="DG19:DG22" si="18">+IF(E19="","",IF($E$32&lt;E19,"",IF(CN19="-","-",10-(0.5*(((E19-E18)/2)+E18)))))</f>
        <v>8.125</v>
      </c>
      <c r="DH19" s="188"/>
      <c r="DI19" s="188"/>
      <c r="DJ19" s="189"/>
      <c r="DK19" s="187">
        <f t="shared" ref="DK19:DK26" si="19">+IF(E19="","",IF($E$32&lt;E19,"",IF(CN19="-","-",IF(CN19&lt;=1.411,(1/(1+(CN19/0.96)^4.5)),0))))</f>
        <v>0</v>
      </c>
      <c r="DL19" s="188"/>
      <c r="DM19" s="188"/>
      <c r="DN19" s="189"/>
      <c r="DO19" s="187">
        <f t="shared" ref="DO19:DO31" si="20">+IF(E19="","",IF($E$32&lt;E19,"",IF(CN19="-","-",IF(E19&gt;0,DK19*DG19*DC19,""))))</f>
        <v>0</v>
      </c>
      <c r="DP19" s="188"/>
      <c r="DQ19" s="188"/>
      <c r="DR19" s="188"/>
      <c r="DS19" s="401"/>
      <c r="DT19" s="295" t="str">
        <f t="shared" ref="DT19:DT31" si="21">+IF(E19="","",IF($E$32&lt;E19,"",IF(CN19="-","-",IF(CN19&gt;=1,"-",10-(0.5*(((E19-E18)/2)+E18))))))</f>
        <v>-</v>
      </c>
      <c r="DU19" s="188"/>
      <c r="DV19" s="188"/>
      <c r="DW19" s="188"/>
      <c r="DX19" s="187" t="str">
        <f t="shared" ref="DX19:DX31" si="22">+IF(E19="","",IF($E$32&lt;E19,"",IF(CN19="-","-",IF(CN19&gt;=1,"-",(1-CN19)))))</f>
        <v>-</v>
      </c>
      <c r="DY19" s="188"/>
      <c r="DZ19" s="188"/>
      <c r="EA19" s="189"/>
      <c r="EB19" s="187" t="str">
        <f t="shared" ref="EB19:EB31" si="23">+IF(E19="","",IF($E$32&lt;E19,"",IF(CN19="-","-",IF(CN19&gt;=1,"-",DX19*DT19*DC19))))</f>
        <v>-</v>
      </c>
      <c r="EC19" s="188"/>
      <c r="ED19" s="188"/>
      <c r="EE19" s="188"/>
      <c r="EF19" s="353"/>
      <c r="ER19" s="49"/>
      <c r="ES19" s="49"/>
      <c r="ET19" s="49"/>
      <c r="EU19" s="23"/>
      <c r="HI19" s="372">
        <v>0.85</v>
      </c>
      <c r="HJ19" s="372"/>
      <c r="HK19" s="373"/>
      <c r="HL19" s="372">
        <v>1</v>
      </c>
      <c r="HM19" s="372"/>
      <c r="HN19" s="373"/>
      <c r="HO19" s="51">
        <f t="shared" si="0"/>
        <v>1.3250135067053248</v>
      </c>
      <c r="HP19" s="52"/>
      <c r="HQ19" s="52">
        <v>9</v>
      </c>
      <c r="HR19" s="52"/>
      <c r="HS19" s="52"/>
      <c r="HT19" s="52"/>
      <c r="HU19" s="53">
        <v>48</v>
      </c>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row>
    <row r="20" spans="2:564" ht="24.95" customHeight="1">
      <c r="B20" s="160" t="s">
        <v>50</v>
      </c>
      <c r="C20" s="161"/>
      <c r="D20" s="161"/>
      <c r="E20" s="148">
        <v>6</v>
      </c>
      <c r="F20" s="149"/>
      <c r="G20" s="149"/>
      <c r="H20" s="150"/>
      <c r="I20" s="130">
        <v>11</v>
      </c>
      <c r="J20" s="130"/>
      <c r="K20" s="130"/>
      <c r="L20" s="184" t="s">
        <v>41</v>
      </c>
      <c r="M20" s="185"/>
      <c r="N20" s="185"/>
      <c r="O20" s="185"/>
      <c r="P20" s="185"/>
      <c r="Q20" s="148" t="s">
        <v>115</v>
      </c>
      <c r="R20" s="149"/>
      <c r="S20" s="149"/>
      <c r="T20" s="149"/>
      <c r="U20" s="150"/>
      <c r="V20" s="173"/>
      <c r="W20" s="174"/>
      <c r="X20" s="174"/>
      <c r="Y20" s="175"/>
      <c r="Z20" s="173"/>
      <c r="AA20" s="174"/>
      <c r="AB20" s="175"/>
      <c r="AC20" s="173">
        <v>17</v>
      </c>
      <c r="AD20" s="174"/>
      <c r="AE20" s="175"/>
      <c r="AF20" s="173">
        <v>18</v>
      </c>
      <c r="AG20" s="174"/>
      <c r="AH20" s="175"/>
      <c r="AI20" s="173">
        <v>11</v>
      </c>
      <c r="AJ20" s="174"/>
      <c r="AK20" s="174"/>
      <c r="AL20" s="174"/>
      <c r="AM20" s="186">
        <f t="shared" si="1"/>
        <v>106</v>
      </c>
      <c r="AN20" s="172"/>
      <c r="AO20" s="172"/>
      <c r="AP20" s="172"/>
      <c r="AQ20" s="172">
        <f t="shared" si="2"/>
        <v>66.760000000000005</v>
      </c>
      <c r="AR20" s="172"/>
      <c r="AS20" s="172"/>
      <c r="AT20" s="172"/>
      <c r="AU20" s="187">
        <f t="shared" si="3"/>
        <v>1.2</v>
      </c>
      <c r="AV20" s="188"/>
      <c r="AW20" s="189"/>
      <c r="AX20" s="195">
        <f t="shared" si="4"/>
        <v>0.95</v>
      </c>
      <c r="AY20" s="196"/>
      <c r="AZ20" s="197"/>
      <c r="BA20" s="198">
        <f t="shared" si="5"/>
        <v>1.2</v>
      </c>
      <c r="BB20" s="198"/>
      <c r="BC20" s="198"/>
      <c r="BD20" s="198">
        <f t="shared" si="6"/>
        <v>1</v>
      </c>
      <c r="BE20" s="198"/>
      <c r="BF20" s="198"/>
      <c r="BG20" s="198">
        <f t="shared" si="7"/>
        <v>0.75</v>
      </c>
      <c r="BH20" s="198"/>
      <c r="BI20" s="198"/>
      <c r="BJ20" s="199">
        <f t="shared" si="8"/>
        <v>11</v>
      </c>
      <c r="BK20" s="199"/>
      <c r="BL20" s="199"/>
      <c r="BM20" s="199"/>
      <c r="BN20" s="200">
        <f t="shared" si="9"/>
        <v>13</v>
      </c>
      <c r="BO20" s="201"/>
      <c r="BP20" s="201"/>
      <c r="BQ20" s="201"/>
      <c r="BR20" s="201"/>
      <c r="BS20" s="202"/>
      <c r="BT20" s="266">
        <f t="shared" si="10"/>
        <v>0.14000000000000001</v>
      </c>
      <c r="BU20" s="198"/>
      <c r="BV20" s="198"/>
      <c r="BW20" s="198"/>
      <c r="BX20" s="198"/>
      <c r="BY20" s="187">
        <f t="shared" si="11"/>
        <v>1</v>
      </c>
      <c r="BZ20" s="188"/>
      <c r="CA20" s="189"/>
      <c r="CB20" s="198">
        <f t="shared" si="12"/>
        <v>9.35</v>
      </c>
      <c r="CC20" s="198"/>
      <c r="CD20" s="198"/>
      <c r="CE20" s="267"/>
      <c r="CF20" s="266">
        <f t="shared" si="13"/>
        <v>0.95409999999999995</v>
      </c>
      <c r="CG20" s="198"/>
      <c r="CH20" s="198"/>
      <c r="CI20" s="198"/>
      <c r="CJ20" s="198">
        <f t="shared" si="14"/>
        <v>18.4064972</v>
      </c>
      <c r="CK20" s="198"/>
      <c r="CL20" s="198"/>
      <c r="CM20" s="267"/>
      <c r="CN20" s="295">
        <f t="shared" si="15"/>
        <v>0.51</v>
      </c>
      <c r="CO20" s="188"/>
      <c r="CP20" s="188"/>
      <c r="CQ20" s="189"/>
      <c r="CR20" s="198" t="str">
        <f t="shared" si="16"/>
        <v>Sıvılaşma Beklenir</v>
      </c>
      <c r="CS20" s="198"/>
      <c r="CT20" s="198"/>
      <c r="CU20" s="198"/>
      <c r="CV20" s="198"/>
      <c r="CW20" s="198"/>
      <c r="CX20" s="198"/>
      <c r="CY20" s="198"/>
      <c r="CZ20" s="198"/>
      <c r="DA20" s="198"/>
      <c r="DB20" s="267"/>
      <c r="DC20" s="295">
        <f t="shared" si="17"/>
        <v>1.5</v>
      </c>
      <c r="DD20" s="188"/>
      <c r="DE20" s="188"/>
      <c r="DF20" s="189"/>
      <c r="DG20" s="187">
        <f t="shared" si="18"/>
        <v>7.375</v>
      </c>
      <c r="DH20" s="188"/>
      <c r="DI20" s="188"/>
      <c r="DJ20" s="189"/>
      <c r="DK20" s="187">
        <f t="shared" si="19"/>
        <v>0.94512978121806879</v>
      </c>
      <c r="DL20" s="188"/>
      <c r="DM20" s="188"/>
      <c r="DN20" s="189"/>
      <c r="DO20" s="187">
        <f t="shared" si="20"/>
        <v>10.455498204724886</v>
      </c>
      <c r="DP20" s="188"/>
      <c r="DQ20" s="188"/>
      <c r="DR20" s="188"/>
      <c r="DS20" s="401"/>
      <c r="DT20" s="295">
        <f t="shared" si="21"/>
        <v>7.375</v>
      </c>
      <c r="DU20" s="188"/>
      <c r="DV20" s="188"/>
      <c r="DW20" s="188"/>
      <c r="DX20" s="187">
        <f t="shared" si="22"/>
        <v>0.49</v>
      </c>
      <c r="DY20" s="188"/>
      <c r="DZ20" s="188"/>
      <c r="EA20" s="189"/>
      <c r="EB20" s="187">
        <f t="shared" si="23"/>
        <v>5.4206250000000002</v>
      </c>
      <c r="EC20" s="188"/>
      <c r="ED20" s="188"/>
      <c r="EE20" s="188"/>
      <c r="EF20" s="353"/>
      <c r="ER20" s="49"/>
      <c r="ES20" s="49"/>
      <c r="ET20" s="49"/>
      <c r="EU20" s="23"/>
      <c r="GG20" s="38"/>
      <c r="GH20" s="38"/>
      <c r="GI20" s="38"/>
      <c r="GJ20" s="38"/>
      <c r="GK20" s="38"/>
      <c r="GL20" s="38"/>
      <c r="GM20" s="38"/>
      <c r="GN20" s="38"/>
      <c r="GO20" s="38"/>
      <c r="GP20" s="38"/>
      <c r="GQ20" s="23"/>
      <c r="GR20" s="23"/>
      <c r="HI20" s="372">
        <v>0.95</v>
      </c>
      <c r="HJ20" s="372"/>
      <c r="HK20" s="373"/>
      <c r="HO20" s="51">
        <f t="shared" si="0"/>
        <v>1.1969629032395179</v>
      </c>
      <c r="HP20" s="52"/>
      <c r="HQ20" s="52">
        <v>9</v>
      </c>
      <c r="HR20" s="52"/>
      <c r="HS20" s="52"/>
      <c r="HT20" s="52"/>
      <c r="HU20" s="53">
        <v>48</v>
      </c>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5"/>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5"/>
      <c r="TV20" s="5"/>
      <c r="TW20" s="5"/>
      <c r="TX20" s="5"/>
      <c r="TY20" s="5"/>
      <c r="TZ20" s="5"/>
      <c r="UA20" s="5"/>
      <c r="UB20" s="5"/>
      <c r="UC20" s="5"/>
      <c r="UD20" s="5"/>
      <c r="UE20" s="5"/>
      <c r="UF20" s="5"/>
      <c r="UG20" s="5"/>
      <c r="UH20" s="5"/>
      <c r="UI20" s="5"/>
      <c r="UJ20" s="5"/>
      <c r="UK20" s="5"/>
      <c r="UL20" s="5"/>
      <c r="UM20" s="5"/>
      <c r="UN20" s="5"/>
      <c r="UO20" s="5"/>
      <c r="UP20" s="5"/>
      <c r="UQ20" s="5"/>
      <c r="UR20" s="5"/>
    </row>
    <row r="21" spans="2:564" ht="24.95" customHeight="1">
      <c r="B21" s="160" t="s">
        <v>51</v>
      </c>
      <c r="C21" s="161"/>
      <c r="D21" s="161"/>
      <c r="E21" s="148">
        <v>7.5</v>
      </c>
      <c r="F21" s="149"/>
      <c r="G21" s="149"/>
      <c r="H21" s="150"/>
      <c r="I21" s="130">
        <v>20</v>
      </c>
      <c r="J21" s="130"/>
      <c r="K21" s="130"/>
      <c r="L21" s="184" t="s">
        <v>74</v>
      </c>
      <c r="M21" s="185"/>
      <c r="N21" s="185"/>
      <c r="O21" s="185"/>
      <c r="P21" s="185"/>
      <c r="Q21" s="148" t="s">
        <v>115</v>
      </c>
      <c r="R21" s="149"/>
      <c r="S21" s="149"/>
      <c r="T21" s="149"/>
      <c r="U21" s="150"/>
      <c r="V21" s="173"/>
      <c r="W21" s="174"/>
      <c r="X21" s="174"/>
      <c r="Y21" s="175"/>
      <c r="Z21" s="173"/>
      <c r="AA21" s="174"/>
      <c r="AB21" s="175"/>
      <c r="AC21" s="173">
        <v>17</v>
      </c>
      <c r="AD21" s="174"/>
      <c r="AE21" s="175"/>
      <c r="AF21" s="173">
        <v>18</v>
      </c>
      <c r="AG21" s="174"/>
      <c r="AH21" s="175"/>
      <c r="AI21" s="173">
        <v>13</v>
      </c>
      <c r="AJ21" s="174"/>
      <c r="AK21" s="174"/>
      <c r="AL21" s="174"/>
      <c r="AM21" s="186">
        <f t="shared" si="1"/>
        <v>133</v>
      </c>
      <c r="AN21" s="172"/>
      <c r="AO21" s="172"/>
      <c r="AP21" s="172"/>
      <c r="AQ21" s="172">
        <f t="shared" si="2"/>
        <v>79.05</v>
      </c>
      <c r="AR21" s="172"/>
      <c r="AS21" s="172"/>
      <c r="AT21" s="172"/>
      <c r="AU21" s="187">
        <f t="shared" si="3"/>
        <v>1.1000000000000001</v>
      </c>
      <c r="AV21" s="188"/>
      <c r="AW21" s="189"/>
      <c r="AX21" s="195">
        <f t="shared" si="4"/>
        <v>0.95</v>
      </c>
      <c r="AY21" s="196"/>
      <c r="AZ21" s="197"/>
      <c r="BA21" s="198">
        <f t="shared" si="5"/>
        <v>1.2</v>
      </c>
      <c r="BB21" s="198"/>
      <c r="BC21" s="198"/>
      <c r="BD21" s="198">
        <f t="shared" si="6"/>
        <v>1</v>
      </c>
      <c r="BE21" s="198"/>
      <c r="BF21" s="198"/>
      <c r="BG21" s="198">
        <f t="shared" si="7"/>
        <v>0.75</v>
      </c>
      <c r="BH21" s="198"/>
      <c r="BI21" s="198"/>
      <c r="BJ21" s="199">
        <f t="shared" si="8"/>
        <v>19</v>
      </c>
      <c r="BK21" s="199"/>
      <c r="BL21" s="199"/>
      <c r="BM21" s="199"/>
      <c r="BN21" s="200">
        <f t="shared" si="9"/>
        <v>22</v>
      </c>
      <c r="BO21" s="201"/>
      <c r="BP21" s="201"/>
      <c r="BQ21" s="201"/>
      <c r="BR21" s="201"/>
      <c r="BS21" s="202"/>
      <c r="BT21" s="266">
        <f t="shared" si="10"/>
        <v>0.24</v>
      </c>
      <c r="BU21" s="198"/>
      <c r="BV21" s="198"/>
      <c r="BW21" s="198"/>
      <c r="BX21" s="198"/>
      <c r="BY21" s="187">
        <f t="shared" si="11"/>
        <v>1</v>
      </c>
      <c r="BZ21" s="188"/>
      <c r="CA21" s="189"/>
      <c r="CB21" s="198">
        <f t="shared" si="12"/>
        <v>18.97</v>
      </c>
      <c r="CC21" s="198"/>
      <c r="CD21" s="198"/>
      <c r="CE21" s="267"/>
      <c r="CF21" s="266">
        <f t="shared" si="13"/>
        <v>0.94262500000000005</v>
      </c>
      <c r="CG21" s="198"/>
      <c r="CH21" s="198"/>
      <c r="CI21" s="198"/>
      <c r="CJ21" s="198">
        <f t="shared" si="14"/>
        <v>22.817180750000006</v>
      </c>
      <c r="CK21" s="198"/>
      <c r="CL21" s="198"/>
      <c r="CM21" s="267"/>
      <c r="CN21" s="295">
        <f t="shared" si="15"/>
        <v>0.83</v>
      </c>
      <c r="CO21" s="188"/>
      <c r="CP21" s="188"/>
      <c r="CQ21" s="189"/>
      <c r="CR21" s="198" t="str">
        <f t="shared" si="16"/>
        <v>Sıvılaşma Beklenir</v>
      </c>
      <c r="CS21" s="198"/>
      <c r="CT21" s="198"/>
      <c r="CU21" s="198"/>
      <c r="CV21" s="198"/>
      <c r="CW21" s="198"/>
      <c r="CX21" s="198"/>
      <c r="CY21" s="198"/>
      <c r="CZ21" s="198"/>
      <c r="DA21" s="198"/>
      <c r="DB21" s="267"/>
      <c r="DC21" s="295">
        <f t="shared" si="17"/>
        <v>1.5</v>
      </c>
      <c r="DD21" s="188"/>
      <c r="DE21" s="188"/>
      <c r="DF21" s="189"/>
      <c r="DG21" s="187">
        <f t="shared" si="18"/>
        <v>6.625</v>
      </c>
      <c r="DH21" s="188"/>
      <c r="DI21" s="188"/>
      <c r="DJ21" s="189"/>
      <c r="DK21" s="187">
        <f t="shared" si="19"/>
        <v>0.65808774338865961</v>
      </c>
      <c r="DL21" s="188"/>
      <c r="DM21" s="188"/>
      <c r="DN21" s="189"/>
      <c r="DO21" s="187">
        <f t="shared" si="20"/>
        <v>6.5397469499248047</v>
      </c>
      <c r="DP21" s="188"/>
      <c r="DQ21" s="188"/>
      <c r="DR21" s="188"/>
      <c r="DS21" s="401"/>
      <c r="DT21" s="295">
        <f t="shared" si="21"/>
        <v>6.625</v>
      </c>
      <c r="DU21" s="188"/>
      <c r="DV21" s="188"/>
      <c r="DW21" s="188"/>
      <c r="DX21" s="187">
        <f t="shared" si="22"/>
        <v>0.17000000000000004</v>
      </c>
      <c r="DY21" s="188"/>
      <c r="DZ21" s="188"/>
      <c r="EA21" s="189"/>
      <c r="EB21" s="187">
        <f t="shared" si="23"/>
        <v>1.6893750000000003</v>
      </c>
      <c r="EC21" s="188"/>
      <c r="ED21" s="188"/>
      <c r="EE21" s="188"/>
      <c r="EF21" s="353"/>
      <c r="ER21" s="49"/>
      <c r="ES21" s="49"/>
      <c r="ET21" s="49"/>
      <c r="EU21" s="23"/>
      <c r="GG21" s="38"/>
      <c r="GH21" s="38"/>
      <c r="GI21" s="38"/>
      <c r="GJ21" s="38"/>
      <c r="GK21" s="38"/>
      <c r="GL21" s="38"/>
      <c r="GM21" s="38"/>
      <c r="GN21" s="38"/>
      <c r="GO21" s="38"/>
      <c r="GP21" s="38"/>
      <c r="GQ21" s="23"/>
      <c r="GR21" s="23"/>
      <c r="HI21" s="372">
        <v>1</v>
      </c>
      <c r="HJ21" s="372"/>
      <c r="HK21" s="373"/>
      <c r="HO21" s="51">
        <f t="shared" si="0"/>
        <v>1.0999879247224056</v>
      </c>
      <c r="HP21" s="52"/>
      <c r="HQ21" s="52">
        <v>9</v>
      </c>
      <c r="HR21" s="52"/>
      <c r="HS21" s="52"/>
      <c r="HT21" s="52"/>
      <c r="HU21" s="53">
        <v>48</v>
      </c>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c r="RP21" s="5"/>
      <c r="RQ21" s="5"/>
      <c r="RR21" s="5"/>
      <c r="RS21" s="5"/>
      <c r="RT21" s="5"/>
      <c r="RU21" s="5"/>
      <c r="RV21" s="5"/>
      <c r="RW21" s="5"/>
      <c r="RX21" s="5"/>
      <c r="RY21" s="5"/>
      <c r="RZ21" s="5"/>
      <c r="SA21" s="5"/>
      <c r="SB21" s="5"/>
      <c r="SC21" s="5"/>
      <c r="SD21" s="5"/>
      <c r="SE21" s="5"/>
      <c r="SF21" s="5"/>
      <c r="SG21" s="5"/>
      <c r="SH21" s="5"/>
      <c r="SI21" s="5"/>
      <c r="SJ21" s="5"/>
      <c r="SK21" s="5"/>
      <c r="SL21" s="5"/>
      <c r="SM21" s="5"/>
      <c r="SN21" s="5"/>
      <c r="SO21" s="5"/>
      <c r="SP21" s="5"/>
      <c r="SQ21" s="5"/>
      <c r="SR21" s="5"/>
      <c r="SS21" s="5"/>
      <c r="ST21" s="5"/>
      <c r="SU21" s="5"/>
      <c r="SV21" s="5"/>
      <c r="SW21" s="5"/>
      <c r="SX21" s="5"/>
      <c r="SY21" s="5"/>
      <c r="SZ21" s="5"/>
      <c r="TA21" s="5"/>
      <c r="TB21" s="5"/>
      <c r="TC21" s="5"/>
      <c r="TD21" s="5"/>
      <c r="TE21" s="5"/>
      <c r="TF21" s="5"/>
      <c r="TG21" s="5"/>
      <c r="TH21" s="5"/>
      <c r="TI21" s="5"/>
      <c r="TJ21" s="5"/>
      <c r="TK21" s="5"/>
      <c r="TL21" s="5"/>
      <c r="TM21" s="5"/>
      <c r="TN21" s="5"/>
      <c r="TO21" s="5"/>
      <c r="TP21" s="5"/>
      <c r="TQ21" s="5"/>
      <c r="TR21" s="5"/>
      <c r="TS21" s="5"/>
      <c r="TT21" s="5"/>
      <c r="TU21" s="5"/>
      <c r="TV21" s="5"/>
      <c r="TW21" s="5"/>
      <c r="TX21" s="5"/>
      <c r="TY21" s="5"/>
      <c r="TZ21" s="5"/>
      <c r="UA21" s="5"/>
      <c r="UB21" s="5"/>
      <c r="UC21" s="5"/>
      <c r="UD21" s="5"/>
      <c r="UE21" s="5"/>
      <c r="UF21" s="5"/>
      <c r="UG21" s="5"/>
      <c r="UH21" s="5"/>
      <c r="UI21" s="5"/>
      <c r="UJ21" s="5"/>
      <c r="UK21" s="5"/>
      <c r="UL21" s="5"/>
      <c r="UM21" s="5"/>
      <c r="UN21" s="5"/>
      <c r="UO21" s="5"/>
      <c r="UP21" s="5"/>
      <c r="UQ21" s="5"/>
      <c r="UR21" s="5"/>
    </row>
    <row r="22" spans="2:564" ht="24.95" customHeight="1">
      <c r="B22" s="160" t="s">
        <v>52</v>
      </c>
      <c r="C22" s="161"/>
      <c r="D22" s="161"/>
      <c r="E22" s="148">
        <v>9</v>
      </c>
      <c r="F22" s="149"/>
      <c r="G22" s="149"/>
      <c r="H22" s="150"/>
      <c r="I22" s="130">
        <v>19</v>
      </c>
      <c r="J22" s="130"/>
      <c r="K22" s="130"/>
      <c r="L22" s="184" t="s">
        <v>98</v>
      </c>
      <c r="M22" s="185"/>
      <c r="N22" s="185"/>
      <c r="O22" s="185"/>
      <c r="P22" s="185"/>
      <c r="Q22" s="148" t="s">
        <v>115</v>
      </c>
      <c r="R22" s="149"/>
      <c r="S22" s="149"/>
      <c r="T22" s="149"/>
      <c r="U22" s="150"/>
      <c r="V22" s="173"/>
      <c r="W22" s="174"/>
      <c r="X22" s="174"/>
      <c r="Y22" s="175"/>
      <c r="Z22" s="173"/>
      <c r="AA22" s="174"/>
      <c r="AB22" s="175"/>
      <c r="AC22" s="173">
        <v>17</v>
      </c>
      <c r="AD22" s="174"/>
      <c r="AE22" s="175"/>
      <c r="AF22" s="173">
        <v>18</v>
      </c>
      <c r="AG22" s="174"/>
      <c r="AH22" s="175"/>
      <c r="AI22" s="173">
        <v>15</v>
      </c>
      <c r="AJ22" s="174"/>
      <c r="AK22" s="174"/>
      <c r="AL22" s="174"/>
      <c r="AM22" s="186">
        <f t="shared" si="1"/>
        <v>160</v>
      </c>
      <c r="AN22" s="172"/>
      <c r="AO22" s="172"/>
      <c r="AP22" s="172"/>
      <c r="AQ22" s="172">
        <f t="shared" si="2"/>
        <v>91.33</v>
      </c>
      <c r="AR22" s="172"/>
      <c r="AS22" s="172"/>
      <c r="AT22" s="172"/>
      <c r="AU22" s="187">
        <f t="shared" si="3"/>
        <v>1.02</v>
      </c>
      <c r="AV22" s="188"/>
      <c r="AW22" s="189"/>
      <c r="AX22" s="195">
        <f t="shared" si="4"/>
        <v>1</v>
      </c>
      <c r="AY22" s="196"/>
      <c r="AZ22" s="197"/>
      <c r="BA22" s="198">
        <f t="shared" si="5"/>
        <v>1.2</v>
      </c>
      <c r="BB22" s="198"/>
      <c r="BC22" s="198"/>
      <c r="BD22" s="198">
        <f t="shared" si="6"/>
        <v>1</v>
      </c>
      <c r="BE22" s="198"/>
      <c r="BF22" s="198"/>
      <c r="BG22" s="198">
        <f t="shared" si="7"/>
        <v>0.75</v>
      </c>
      <c r="BH22" s="198"/>
      <c r="BI22" s="198"/>
      <c r="BJ22" s="199">
        <f t="shared" si="8"/>
        <v>17</v>
      </c>
      <c r="BK22" s="199"/>
      <c r="BL22" s="199"/>
      <c r="BM22" s="199"/>
      <c r="BN22" s="200">
        <f t="shared" si="9"/>
        <v>20</v>
      </c>
      <c r="BO22" s="201"/>
      <c r="BP22" s="201"/>
      <c r="BQ22" s="201"/>
      <c r="BR22" s="201"/>
      <c r="BS22" s="202"/>
      <c r="BT22" s="266">
        <f t="shared" si="10"/>
        <v>0.22</v>
      </c>
      <c r="BU22" s="198"/>
      <c r="BV22" s="198"/>
      <c r="BW22" s="198"/>
      <c r="BX22" s="198"/>
      <c r="BY22" s="187">
        <f t="shared" si="11"/>
        <v>1</v>
      </c>
      <c r="BZ22" s="188"/>
      <c r="CA22" s="189"/>
      <c r="CB22" s="198">
        <f t="shared" si="12"/>
        <v>20.09</v>
      </c>
      <c r="CC22" s="198"/>
      <c r="CD22" s="198"/>
      <c r="CE22" s="267"/>
      <c r="CF22" s="266">
        <f t="shared" si="13"/>
        <v>0.93115000000000003</v>
      </c>
      <c r="CG22" s="198"/>
      <c r="CH22" s="198"/>
      <c r="CI22" s="198"/>
      <c r="CJ22" s="198">
        <f t="shared" si="14"/>
        <v>27.115088</v>
      </c>
      <c r="CK22" s="198"/>
      <c r="CL22" s="198"/>
      <c r="CM22" s="267"/>
      <c r="CN22" s="295">
        <f t="shared" si="15"/>
        <v>0.74</v>
      </c>
      <c r="CO22" s="188"/>
      <c r="CP22" s="188"/>
      <c r="CQ22" s="189"/>
      <c r="CR22" s="198" t="str">
        <f t="shared" si="16"/>
        <v>Sıvılaşma Beklenir</v>
      </c>
      <c r="CS22" s="198"/>
      <c r="CT22" s="198"/>
      <c r="CU22" s="198"/>
      <c r="CV22" s="198"/>
      <c r="CW22" s="198"/>
      <c r="CX22" s="198"/>
      <c r="CY22" s="198"/>
      <c r="CZ22" s="198"/>
      <c r="DA22" s="198"/>
      <c r="DB22" s="267"/>
      <c r="DC22" s="295">
        <f t="shared" si="17"/>
        <v>1.5</v>
      </c>
      <c r="DD22" s="188"/>
      <c r="DE22" s="188"/>
      <c r="DF22" s="189"/>
      <c r="DG22" s="187">
        <f t="shared" si="18"/>
        <v>5.875</v>
      </c>
      <c r="DH22" s="188"/>
      <c r="DI22" s="188"/>
      <c r="DJ22" s="189"/>
      <c r="DK22" s="187">
        <f t="shared" si="19"/>
        <v>0.76337520956611582</v>
      </c>
      <c r="DL22" s="188"/>
      <c r="DM22" s="188"/>
      <c r="DN22" s="189"/>
      <c r="DO22" s="187">
        <f t="shared" si="20"/>
        <v>6.7272440343013962</v>
      </c>
      <c r="DP22" s="188"/>
      <c r="DQ22" s="188"/>
      <c r="DR22" s="188"/>
      <c r="DS22" s="401"/>
      <c r="DT22" s="295">
        <f t="shared" si="21"/>
        <v>5.875</v>
      </c>
      <c r="DU22" s="188"/>
      <c r="DV22" s="188"/>
      <c r="DW22" s="188"/>
      <c r="DX22" s="187">
        <f t="shared" si="22"/>
        <v>0.26</v>
      </c>
      <c r="DY22" s="188"/>
      <c r="DZ22" s="188"/>
      <c r="EA22" s="189"/>
      <c r="EB22" s="187">
        <f t="shared" si="23"/>
        <v>2.2912500000000002</v>
      </c>
      <c r="EC22" s="188"/>
      <c r="ED22" s="188"/>
      <c r="EE22" s="188"/>
      <c r="EF22" s="353"/>
      <c r="ER22" s="49"/>
      <c r="ES22" s="49"/>
      <c r="ET22" s="49"/>
      <c r="EU22" s="23"/>
      <c r="GG22" s="38"/>
      <c r="GH22" s="38"/>
      <c r="GI22" s="38"/>
      <c r="GJ22" s="38"/>
      <c r="GK22" s="38"/>
      <c r="GL22" s="38"/>
      <c r="GM22" s="38"/>
      <c r="GN22" s="38"/>
      <c r="GO22" s="38"/>
      <c r="GP22" s="38"/>
      <c r="GQ22" s="23"/>
      <c r="GR22" s="23"/>
      <c r="HO22" s="51">
        <f t="shared" si="0"/>
        <v>1.023368690892573</v>
      </c>
      <c r="HP22" s="52"/>
      <c r="HQ22" s="52">
        <v>14</v>
      </c>
      <c r="HR22" s="52"/>
      <c r="HS22" s="52"/>
      <c r="HT22" s="52"/>
      <c r="HU22" s="53">
        <v>48</v>
      </c>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c r="SK22" s="5"/>
      <c r="SL22" s="5"/>
      <c r="SM22" s="5"/>
      <c r="SN22" s="5"/>
      <c r="SO22" s="5"/>
      <c r="SP22" s="5"/>
      <c r="SQ22" s="5"/>
      <c r="SR22" s="5"/>
      <c r="SS22" s="5"/>
      <c r="ST22" s="5"/>
      <c r="SU22" s="5"/>
      <c r="SV22" s="5"/>
      <c r="SW22" s="5"/>
      <c r="SX22" s="5"/>
      <c r="SY22" s="5"/>
      <c r="SZ22" s="5"/>
      <c r="TA22" s="5"/>
      <c r="TB22" s="5"/>
      <c r="TC22" s="5"/>
      <c r="TD22" s="5"/>
      <c r="TE22" s="5"/>
      <c r="TF22" s="5"/>
      <c r="TG22" s="5"/>
      <c r="TH22" s="5"/>
      <c r="TI22" s="5"/>
      <c r="TJ22" s="5"/>
      <c r="TK22" s="5"/>
      <c r="TL22" s="5"/>
      <c r="TM22" s="5"/>
      <c r="TN22" s="5"/>
      <c r="TO22" s="5"/>
      <c r="TP22" s="5"/>
      <c r="TQ22" s="5"/>
      <c r="TR22" s="5"/>
      <c r="TS22" s="5"/>
      <c r="TT22" s="5"/>
      <c r="TU22" s="5"/>
      <c r="TV22" s="5"/>
      <c r="TW22" s="5"/>
      <c r="TX22" s="5"/>
      <c r="TY22" s="5"/>
      <c r="TZ22" s="5"/>
      <c r="UA22" s="5"/>
      <c r="UB22" s="5"/>
      <c r="UC22" s="5"/>
      <c r="UD22" s="5"/>
      <c r="UE22" s="5"/>
      <c r="UF22" s="5"/>
      <c r="UG22" s="5"/>
      <c r="UH22" s="5"/>
      <c r="UI22" s="5"/>
      <c r="UJ22" s="5"/>
      <c r="UK22" s="5"/>
      <c r="UL22" s="5"/>
      <c r="UM22" s="5"/>
      <c r="UN22" s="5"/>
      <c r="UO22" s="5"/>
      <c r="UP22" s="5"/>
      <c r="UQ22" s="5"/>
      <c r="UR22" s="5"/>
    </row>
    <row r="23" spans="2:564" ht="24.95" customHeight="1">
      <c r="B23" s="160" t="s">
        <v>53</v>
      </c>
      <c r="C23" s="161"/>
      <c r="D23" s="161"/>
      <c r="E23" s="148">
        <v>10.5</v>
      </c>
      <c r="F23" s="149"/>
      <c r="G23" s="149"/>
      <c r="H23" s="150"/>
      <c r="I23" s="130">
        <v>23</v>
      </c>
      <c r="J23" s="130"/>
      <c r="K23" s="130"/>
      <c r="L23" s="184" t="s">
        <v>38</v>
      </c>
      <c r="M23" s="185"/>
      <c r="N23" s="185"/>
      <c r="O23" s="185"/>
      <c r="P23" s="185"/>
      <c r="Q23" s="148" t="s">
        <v>115</v>
      </c>
      <c r="R23" s="149"/>
      <c r="S23" s="149"/>
      <c r="T23" s="149"/>
      <c r="U23" s="150"/>
      <c r="V23" s="173"/>
      <c r="W23" s="174"/>
      <c r="X23" s="174"/>
      <c r="Y23" s="175"/>
      <c r="Z23" s="173"/>
      <c r="AA23" s="174"/>
      <c r="AB23" s="175"/>
      <c r="AC23" s="173">
        <v>17</v>
      </c>
      <c r="AD23" s="174"/>
      <c r="AE23" s="175"/>
      <c r="AF23" s="173">
        <v>18</v>
      </c>
      <c r="AG23" s="174"/>
      <c r="AH23" s="175"/>
      <c r="AI23" s="173">
        <v>9</v>
      </c>
      <c r="AJ23" s="174"/>
      <c r="AK23" s="174"/>
      <c r="AL23" s="174"/>
      <c r="AM23" s="186">
        <f t="shared" si="1"/>
        <v>187</v>
      </c>
      <c r="AN23" s="172"/>
      <c r="AO23" s="172"/>
      <c r="AP23" s="172"/>
      <c r="AQ23" s="172">
        <f t="shared" si="2"/>
        <v>103.62</v>
      </c>
      <c r="AR23" s="172"/>
      <c r="AS23" s="172"/>
      <c r="AT23" s="172"/>
      <c r="AU23" s="187">
        <f t="shared" si="3"/>
        <v>0.96</v>
      </c>
      <c r="AV23" s="188"/>
      <c r="AW23" s="189"/>
      <c r="AX23" s="195">
        <f t="shared" si="4"/>
        <v>1</v>
      </c>
      <c r="AY23" s="196"/>
      <c r="AZ23" s="197"/>
      <c r="BA23" s="198">
        <f t="shared" si="5"/>
        <v>1.2</v>
      </c>
      <c r="BB23" s="198"/>
      <c r="BC23" s="198"/>
      <c r="BD23" s="198">
        <f t="shared" si="6"/>
        <v>1</v>
      </c>
      <c r="BE23" s="198"/>
      <c r="BF23" s="198"/>
      <c r="BG23" s="198">
        <f t="shared" si="7"/>
        <v>0.75</v>
      </c>
      <c r="BH23" s="198"/>
      <c r="BI23" s="198"/>
      <c r="BJ23" s="199">
        <f t="shared" si="8"/>
        <v>20</v>
      </c>
      <c r="BK23" s="199"/>
      <c r="BL23" s="199"/>
      <c r="BM23" s="199"/>
      <c r="BN23" s="200">
        <f t="shared" si="9"/>
        <v>21</v>
      </c>
      <c r="BO23" s="201"/>
      <c r="BP23" s="201"/>
      <c r="BQ23" s="201"/>
      <c r="BR23" s="201"/>
      <c r="BS23" s="202"/>
      <c r="BT23" s="266">
        <f t="shared" si="10"/>
        <v>0.23</v>
      </c>
      <c r="BU23" s="198"/>
      <c r="BV23" s="198"/>
      <c r="BW23" s="198"/>
      <c r="BX23" s="198"/>
      <c r="BY23" s="187">
        <f t="shared" si="11"/>
        <v>1</v>
      </c>
      <c r="BZ23" s="188"/>
      <c r="CA23" s="189"/>
      <c r="CB23" s="198">
        <f t="shared" si="12"/>
        <v>23.83</v>
      </c>
      <c r="CC23" s="198"/>
      <c r="CD23" s="198"/>
      <c r="CE23" s="267"/>
      <c r="CF23" s="266">
        <f t="shared" si="13"/>
        <v>0.89364999999999994</v>
      </c>
      <c r="CG23" s="198"/>
      <c r="CH23" s="198"/>
      <c r="CI23" s="198"/>
      <c r="CJ23" s="198">
        <f t="shared" si="14"/>
        <v>30.414484099999996</v>
      </c>
      <c r="CK23" s="198"/>
      <c r="CL23" s="198"/>
      <c r="CM23" s="267"/>
      <c r="CN23" s="295">
        <f t="shared" si="15"/>
        <v>0.78</v>
      </c>
      <c r="CO23" s="188"/>
      <c r="CP23" s="188"/>
      <c r="CQ23" s="189"/>
      <c r="CR23" s="198" t="str">
        <f t="shared" si="16"/>
        <v>Sıvılaşma Beklenir</v>
      </c>
      <c r="CS23" s="198"/>
      <c r="CT23" s="198"/>
      <c r="CU23" s="198"/>
      <c r="CV23" s="198"/>
      <c r="CW23" s="198"/>
      <c r="CX23" s="198"/>
      <c r="CY23" s="198"/>
      <c r="CZ23" s="198"/>
      <c r="DA23" s="198"/>
      <c r="DB23" s="267"/>
      <c r="DC23" s="295">
        <f>IF(E23="","",IF($E$32&lt;E23,"",IF(CN23="-",0,IF(E24="",($E$32-E23)+((E23-E22)/2),IF(AND(DC22=0,$BC$8&lt;E23,$BC$8&gt;=E22),((E24-E23)/2)+(E23-$BC$8),((E24-E23)/2)+((E23-E22)/2))))))</f>
        <v>1.5</v>
      </c>
      <c r="DD23" s="188"/>
      <c r="DE23" s="188"/>
      <c r="DF23" s="189"/>
      <c r="DG23" s="187">
        <f>+IF(E23="","",IF($E$32&lt;E23,"",IF(CN23="-","-",10-(0.5*(((E23-E22)/2)+E22)))))</f>
        <v>5.125</v>
      </c>
      <c r="DH23" s="188"/>
      <c r="DI23" s="188"/>
      <c r="DJ23" s="189"/>
      <c r="DK23" s="187">
        <f t="shared" si="19"/>
        <v>0.71796246821896936</v>
      </c>
      <c r="DL23" s="188"/>
      <c r="DM23" s="188"/>
      <c r="DN23" s="189"/>
      <c r="DO23" s="187">
        <f t="shared" si="20"/>
        <v>5.5193364744333273</v>
      </c>
      <c r="DP23" s="188"/>
      <c r="DQ23" s="188"/>
      <c r="DR23" s="188"/>
      <c r="DS23" s="401"/>
      <c r="DT23" s="295">
        <f t="shared" si="21"/>
        <v>5.125</v>
      </c>
      <c r="DU23" s="188"/>
      <c r="DV23" s="188"/>
      <c r="DW23" s="188"/>
      <c r="DX23" s="187">
        <f t="shared" si="22"/>
        <v>0.21999999999999997</v>
      </c>
      <c r="DY23" s="188"/>
      <c r="DZ23" s="188"/>
      <c r="EA23" s="189"/>
      <c r="EB23" s="187">
        <f t="shared" si="23"/>
        <v>1.6912499999999999</v>
      </c>
      <c r="EC23" s="188"/>
      <c r="ED23" s="188"/>
      <c r="EE23" s="188"/>
      <c r="EF23" s="353"/>
      <c r="ER23" s="49"/>
      <c r="ES23" s="49"/>
      <c r="ET23" s="49"/>
      <c r="EU23" s="23"/>
      <c r="GG23" s="38"/>
      <c r="GH23" s="38"/>
      <c r="GI23" s="38"/>
      <c r="GJ23" s="38"/>
      <c r="GK23" s="38"/>
      <c r="GL23" s="38"/>
      <c r="GM23" s="38"/>
      <c r="GN23" s="38"/>
      <c r="GO23" s="38"/>
      <c r="GP23" s="38"/>
      <c r="GQ23" s="23"/>
      <c r="GR23" s="23"/>
      <c r="HO23" s="51">
        <f t="shared" si="0"/>
        <v>0.96076475040286324</v>
      </c>
      <c r="HP23" s="52"/>
      <c r="HQ23" s="52">
        <v>16</v>
      </c>
      <c r="HR23" s="52"/>
      <c r="HS23" s="52"/>
      <c r="HT23" s="52"/>
      <c r="HU23" s="53">
        <v>48</v>
      </c>
      <c r="PF23" s="5"/>
      <c r="PG23" s="5"/>
      <c r="PH23" s="5"/>
      <c r="PI23" s="5"/>
      <c r="PJ23" s="5"/>
      <c r="PK23" s="5"/>
      <c r="PL23" s="5"/>
      <c r="PM23" s="5"/>
      <c r="PN23" s="5"/>
      <c r="PO23" s="5"/>
      <c r="PP23" s="5"/>
      <c r="PQ23" s="5"/>
      <c r="PR23" s="5"/>
      <c r="PS23" s="5"/>
      <c r="PT23" s="5"/>
      <c r="PU23" s="5"/>
      <c r="PV23" s="5"/>
      <c r="PW23" s="5"/>
      <c r="PX23" s="5"/>
      <c r="PY23" s="5"/>
      <c r="PZ23" s="5"/>
      <c r="QA23" s="5"/>
      <c r="QB23" s="5"/>
      <c r="QC23" s="5"/>
      <c r="QD23" s="5"/>
      <c r="QE23" s="5"/>
      <c r="QF23" s="5"/>
      <c r="QG23" s="5"/>
      <c r="QH23" s="5"/>
      <c r="QI23" s="5"/>
      <c r="QJ23" s="5"/>
      <c r="QK23" s="5"/>
      <c r="QL23" s="5"/>
      <c r="QM23" s="5"/>
      <c r="QN23" s="5"/>
      <c r="QO23" s="5"/>
      <c r="QP23" s="5"/>
      <c r="QQ23" s="5"/>
      <c r="QR23" s="5"/>
      <c r="QS23" s="5"/>
      <c r="QT23" s="5"/>
      <c r="QU23" s="5"/>
      <c r="QV23" s="5"/>
      <c r="QW23" s="5"/>
      <c r="QX23" s="5"/>
      <c r="QY23" s="5"/>
      <c r="QZ23" s="5"/>
      <c r="RA23" s="5"/>
      <c r="RB23" s="5"/>
      <c r="RC23" s="5"/>
      <c r="RD23" s="5"/>
      <c r="RE23" s="5"/>
      <c r="RF23" s="5"/>
      <c r="RG23" s="5"/>
      <c r="RH23" s="5"/>
      <c r="RI23" s="5"/>
      <c r="RJ23" s="5"/>
      <c r="RK23" s="5"/>
      <c r="RL23" s="5"/>
      <c r="RM23" s="5"/>
      <c r="RN23" s="5"/>
      <c r="RO23" s="5"/>
      <c r="RP23" s="5"/>
      <c r="RQ23" s="5"/>
      <c r="RR23" s="5"/>
      <c r="RS23" s="5"/>
      <c r="RT23" s="5"/>
      <c r="RU23" s="5"/>
      <c r="RV23" s="5"/>
      <c r="RW23" s="5"/>
      <c r="RX23" s="5"/>
      <c r="RY23" s="5"/>
      <c r="RZ23" s="5"/>
      <c r="SA23" s="5"/>
      <c r="SB23" s="5"/>
      <c r="SC23" s="5"/>
      <c r="SD23" s="5"/>
      <c r="SE23" s="5"/>
      <c r="SF23" s="5"/>
      <c r="SG23" s="5"/>
      <c r="SH23" s="5"/>
      <c r="SI23" s="5"/>
      <c r="SJ23" s="5"/>
      <c r="SK23" s="5"/>
      <c r="SL23" s="5"/>
      <c r="SM23" s="5"/>
      <c r="SN23" s="5"/>
      <c r="SO23" s="5"/>
      <c r="SP23" s="5"/>
      <c r="SQ23" s="5"/>
      <c r="SR23" s="5"/>
      <c r="SS23" s="5"/>
      <c r="ST23" s="5"/>
      <c r="SU23" s="5"/>
      <c r="SV23" s="5"/>
      <c r="SW23" s="5"/>
      <c r="SX23" s="5"/>
      <c r="SY23" s="5"/>
      <c r="SZ23" s="5"/>
      <c r="TA23" s="5"/>
      <c r="TB23" s="5"/>
      <c r="TC23" s="5"/>
      <c r="TD23" s="5"/>
      <c r="TE23" s="5"/>
      <c r="TF23" s="5"/>
      <c r="TG23" s="5"/>
      <c r="TH23" s="5"/>
      <c r="TI23" s="5"/>
      <c r="TJ23" s="5"/>
      <c r="TK23" s="5"/>
      <c r="TL23" s="5"/>
      <c r="TM23" s="5"/>
      <c r="TN23" s="5"/>
      <c r="TO23" s="5"/>
      <c r="TP23" s="5"/>
      <c r="TQ23" s="5"/>
      <c r="TR23" s="5"/>
      <c r="TS23" s="5"/>
      <c r="TT23" s="5"/>
      <c r="TU23" s="5"/>
      <c r="TV23" s="5"/>
      <c r="TW23" s="5"/>
      <c r="TX23" s="5"/>
      <c r="TY23" s="5"/>
      <c r="TZ23" s="5"/>
      <c r="UA23" s="5"/>
      <c r="UB23" s="5"/>
      <c r="UC23" s="5"/>
      <c r="UD23" s="5"/>
      <c r="UE23" s="5"/>
      <c r="UF23" s="5"/>
      <c r="UG23" s="5"/>
      <c r="UH23" s="5"/>
      <c r="UI23" s="5"/>
      <c r="UJ23" s="5"/>
      <c r="UK23" s="5"/>
      <c r="UL23" s="5"/>
      <c r="UM23" s="5"/>
      <c r="UN23" s="5"/>
      <c r="UO23" s="5"/>
      <c r="UP23" s="5"/>
      <c r="UQ23" s="5"/>
      <c r="UR23" s="5"/>
    </row>
    <row r="24" spans="2:564" ht="24.95" customHeight="1">
      <c r="B24" s="160" t="s">
        <v>54</v>
      </c>
      <c r="C24" s="161"/>
      <c r="D24" s="161"/>
      <c r="E24" s="148">
        <v>12</v>
      </c>
      <c r="F24" s="149"/>
      <c r="G24" s="149"/>
      <c r="H24" s="150"/>
      <c r="I24" s="130">
        <v>20</v>
      </c>
      <c r="J24" s="130"/>
      <c r="K24" s="130"/>
      <c r="L24" s="184" t="s">
        <v>42</v>
      </c>
      <c r="M24" s="185"/>
      <c r="N24" s="185"/>
      <c r="O24" s="185"/>
      <c r="P24" s="185"/>
      <c r="Q24" s="148" t="s">
        <v>115</v>
      </c>
      <c r="R24" s="149"/>
      <c r="S24" s="149"/>
      <c r="T24" s="149"/>
      <c r="U24" s="150"/>
      <c r="V24" s="173"/>
      <c r="W24" s="174"/>
      <c r="X24" s="174"/>
      <c r="Y24" s="175"/>
      <c r="Z24" s="173"/>
      <c r="AA24" s="174"/>
      <c r="AB24" s="175"/>
      <c r="AC24" s="173">
        <v>17</v>
      </c>
      <c r="AD24" s="174"/>
      <c r="AE24" s="175"/>
      <c r="AF24" s="173">
        <v>18</v>
      </c>
      <c r="AG24" s="174"/>
      <c r="AH24" s="175"/>
      <c r="AI24" s="173">
        <v>7</v>
      </c>
      <c r="AJ24" s="174"/>
      <c r="AK24" s="174"/>
      <c r="AL24" s="174"/>
      <c r="AM24" s="186">
        <f t="shared" si="1"/>
        <v>214</v>
      </c>
      <c r="AN24" s="172"/>
      <c r="AO24" s="172"/>
      <c r="AP24" s="172"/>
      <c r="AQ24" s="172">
        <f t="shared" si="2"/>
        <v>115.9</v>
      </c>
      <c r="AR24" s="172"/>
      <c r="AS24" s="172"/>
      <c r="AT24" s="172"/>
      <c r="AU24" s="187">
        <f t="shared" si="3"/>
        <v>0.91</v>
      </c>
      <c r="AV24" s="188"/>
      <c r="AW24" s="189"/>
      <c r="AX24" s="195">
        <f t="shared" si="4"/>
        <v>1</v>
      </c>
      <c r="AY24" s="196"/>
      <c r="AZ24" s="197"/>
      <c r="BA24" s="198">
        <f t="shared" si="5"/>
        <v>1.2</v>
      </c>
      <c r="BB24" s="198"/>
      <c r="BC24" s="198"/>
      <c r="BD24" s="198">
        <f t="shared" si="6"/>
        <v>1</v>
      </c>
      <c r="BE24" s="198"/>
      <c r="BF24" s="198"/>
      <c r="BG24" s="198">
        <f t="shared" si="7"/>
        <v>0.75</v>
      </c>
      <c r="BH24" s="198"/>
      <c r="BI24" s="198"/>
      <c r="BJ24" s="199">
        <f t="shared" si="8"/>
        <v>16</v>
      </c>
      <c r="BK24" s="199"/>
      <c r="BL24" s="199"/>
      <c r="BM24" s="199"/>
      <c r="BN24" s="200">
        <f t="shared" si="9"/>
        <v>16</v>
      </c>
      <c r="BO24" s="201"/>
      <c r="BP24" s="201"/>
      <c r="BQ24" s="201"/>
      <c r="BR24" s="201"/>
      <c r="BS24" s="202"/>
      <c r="BT24" s="266">
        <f t="shared" si="10"/>
        <v>0.17</v>
      </c>
      <c r="BU24" s="198"/>
      <c r="BV24" s="198"/>
      <c r="BW24" s="198"/>
      <c r="BX24" s="198"/>
      <c r="BY24" s="187">
        <f t="shared" si="11"/>
        <v>1</v>
      </c>
      <c r="BZ24" s="188"/>
      <c r="CA24" s="189"/>
      <c r="CB24" s="198">
        <f t="shared" si="12"/>
        <v>19.7</v>
      </c>
      <c r="CC24" s="198"/>
      <c r="CD24" s="198"/>
      <c r="CE24" s="267"/>
      <c r="CF24" s="266">
        <f t="shared" si="13"/>
        <v>0.85359999999999991</v>
      </c>
      <c r="CG24" s="198"/>
      <c r="CH24" s="198"/>
      <c r="CI24" s="198"/>
      <c r="CJ24" s="198">
        <f t="shared" si="14"/>
        <v>33.246012799999995</v>
      </c>
      <c r="CK24" s="198"/>
      <c r="CL24" s="198"/>
      <c r="CM24" s="267"/>
      <c r="CN24" s="295">
        <f t="shared" si="15"/>
        <v>0.59</v>
      </c>
      <c r="CO24" s="188"/>
      <c r="CP24" s="188"/>
      <c r="CQ24" s="189"/>
      <c r="CR24" s="198" t="str">
        <f t="shared" si="16"/>
        <v>Sıvılaşma Beklenir</v>
      </c>
      <c r="CS24" s="198"/>
      <c r="CT24" s="198"/>
      <c r="CU24" s="198"/>
      <c r="CV24" s="198"/>
      <c r="CW24" s="198"/>
      <c r="CX24" s="198"/>
      <c r="CY24" s="198"/>
      <c r="CZ24" s="198"/>
      <c r="DA24" s="198"/>
      <c r="DB24" s="267"/>
      <c r="DC24" s="295">
        <f t="shared" ref="DC24:DC26" si="24">IF(E24="","",IF($E$32&lt;E24,"",IF(CN24="-",0,IF(E25="",($E$32-E24)+((E24-E23)/2),IF(AND(DC23=0,$BC$8&lt;E24,$BC$8&gt;=E23),((E25-E24)/2)+(E24-$BC$8),((E25-E24)/2)+((E24-E23)/2))))))</f>
        <v>1.5</v>
      </c>
      <c r="DD24" s="188"/>
      <c r="DE24" s="188"/>
      <c r="DF24" s="189"/>
      <c r="DG24" s="187">
        <f t="shared" ref="DG24:DG26" si="25">+IF(E24="","",IF($E$32&lt;E24,"",IF(CN24="-","-",10-(0.5*(((E24-E23)/2)+E23)))))</f>
        <v>4.375</v>
      </c>
      <c r="DH24" s="188"/>
      <c r="DI24" s="188"/>
      <c r="DJ24" s="189"/>
      <c r="DK24" s="187">
        <f t="shared" si="19"/>
        <v>0.89940658196356948</v>
      </c>
      <c r="DL24" s="188"/>
      <c r="DM24" s="188"/>
      <c r="DN24" s="189"/>
      <c r="DO24" s="187">
        <f t="shared" si="20"/>
        <v>5.9023556941359248</v>
      </c>
      <c r="DP24" s="188"/>
      <c r="DQ24" s="188"/>
      <c r="DR24" s="188"/>
      <c r="DS24" s="401"/>
      <c r="DT24" s="295">
        <f t="shared" si="21"/>
        <v>4.375</v>
      </c>
      <c r="DU24" s="188"/>
      <c r="DV24" s="188"/>
      <c r="DW24" s="188"/>
      <c r="DX24" s="187">
        <f t="shared" si="22"/>
        <v>0.41000000000000003</v>
      </c>
      <c r="DY24" s="188"/>
      <c r="DZ24" s="188"/>
      <c r="EA24" s="189"/>
      <c r="EB24" s="187">
        <f t="shared" si="23"/>
        <v>2.6906250000000003</v>
      </c>
      <c r="EC24" s="188"/>
      <c r="ED24" s="188"/>
      <c r="EE24" s="188"/>
      <c r="EF24" s="353"/>
      <c r="ER24" s="49"/>
      <c r="ES24" s="49"/>
      <c r="ET24" s="49"/>
      <c r="EU24" s="23"/>
      <c r="GG24" s="38"/>
      <c r="GH24" s="38"/>
      <c r="GI24" s="38"/>
      <c r="GJ24" s="38"/>
      <c r="GK24" s="38"/>
      <c r="GL24" s="38"/>
      <c r="GM24" s="38"/>
      <c r="GN24" s="38"/>
      <c r="GO24" s="38"/>
      <c r="GP24" s="38"/>
      <c r="GQ24" s="23"/>
      <c r="GR24" s="23"/>
      <c r="HO24" s="51">
        <f t="shared" si="0"/>
        <v>0.90844185787854093</v>
      </c>
      <c r="HP24" s="52"/>
      <c r="HQ24" s="52">
        <v>22</v>
      </c>
      <c r="HR24" s="52"/>
      <c r="HS24" s="52"/>
      <c r="HT24" s="52"/>
      <c r="HU24" s="53">
        <v>48</v>
      </c>
      <c r="PF24" s="5"/>
      <c r="PG24" s="5"/>
      <c r="PH24" s="5"/>
      <c r="PI24" s="5"/>
      <c r="PJ24" s="5"/>
      <c r="PK24" s="5"/>
      <c r="PL24" s="5"/>
      <c r="PM24" s="5"/>
      <c r="PN24" s="5"/>
      <c r="PO24" s="5"/>
      <c r="PP24" s="5"/>
      <c r="PQ24" s="5"/>
      <c r="PR24" s="5"/>
      <c r="PS24" s="5"/>
      <c r="PT24" s="5"/>
      <c r="PU24" s="5"/>
      <c r="PV24" s="5"/>
      <c r="PW24" s="5"/>
      <c r="PX24" s="5"/>
      <c r="PY24" s="5"/>
      <c r="PZ24" s="5"/>
      <c r="QA24" s="5"/>
      <c r="QB24" s="5"/>
      <c r="QC24" s="5"/>
      <c r="QD24" s="5"/>
      <c r="QE24" s="5"/>
      <c r="QF24" s="5"/>
      <c r="QG24" s="5"/>
      <c r="QH24" s="5"/>
      <c r="QI24" s="5"/>
      <c r="QJ24" s="5"/>
      <c r="QK24" s="5"/>
      <c r="QL24" s="5"/>
      <c r="QM24" s="5"/>
      <c r="QN24" s="5"/>
      <c r="QO24" s="5"/>
      <c r="QP24" s="5"/>
      <c r="QQ24" s="5"/>
      <c r="QR24" s="5"/>
      <c r="QS24" s="5"/>
      <c r="QT24" s="5"/>
      <c r="QU24" s="5"/>
      <c r="QV24" s="5"/>
      <c r="QW24" s="5"/>
      <c r="QX24" s="5"/>
      <c r="QY24" s="5"/>
      <c r="QZ24" s="5"/>
      <c r="RA24" s="5"/>
      <c r="RB24" s="5"/>
      <c r="RC24" s="5"/>
      <c r="RD24" s="5"/>
      <c r="RE24" s="5"/>
      <c r="RF24" s="5"/>
      <c r="RG24" s="5"/>
      <c r="RH24" s="5"/>
      <c r="RI24" s="5"/>
      <c r="RJ24" s="5"/>
      <c r="RK24" s="5"/>
      <c r="RL24" s="5"/>
      <c r="RM24" s="5"/>
      <c r="RN24" s="5"/>
      <c r="RO24" s="5"/>
      <c r="RP24" s="5"/>
      <c r="RQ24" s="5"/>
      <c r="RR24" s="5"/>
      <c r="RS24" s="5"/>
      <c r="RT24" s="5"/>
      <c r="RU24" s="5"/>
      <c r="RV24" s="5"/>
      <c r="RW24" s="5"/>
      <c r="RX24" s="5"/>
      <c r="RY24" s="5"/>
      <c r="RZ24" s="5"/>
      <c r="SA24" s="5"/>
      <c r="SB24" s="5"/>
      <c r="SC24" s="5"/>
      <c r="SD24" s="5"/>
      <c r="SE24" s="5"/>
      <c r="SF24" s="5"/>
      <c r="SG24" s="5"/>
      <c r="SH24" s="5"/>
      <c r="SI24" s="5"/>
      <c r="SJ24" s="5"/>
      <c r="SK24" s="5"/>
      <c r="SL24" s="5"/>
      <c r="SM24" s="5"/>
      <c r="SN24" s="5"/>
      <c r="SO24" s="5"/>
      <c r="SP24" s="5"/>
      <c r="SQ24" s="5"/>
      <c r="SR24" s="5"/>
      <c r="SS24" s="5"/>
      <c r="ST24" s="5"/>
      <c r="SU24" s="5"/>
      <c r="SV24" s="5"/>
      <c r="SW24" s="5"/>
      <c r="SX24" s="5"/>
      <c r="SY24" s="5"/>
      <c r="SZ24" s="5"/>
      <c r="TA24" s="5"/>
      <c r="TB24" s="5"/>
      <c r="TC24" s="5"/>
      <c r="TD24" s="5"/>
      <c r="TE24" s="5"/>
      <c r="TF24" s="5"/>
      <c r="TG24" s="5"/>
      <c r="TH24" s="5"/>
      <c r="TI24" s="5"/>
      <c r="TJ24" s="5"/>
      <c r="TK24" s="5"/>
      <c r="TL24" s="5"/>
      <c r="TM24" s="5"/>
      <c r="TN24" s="5"/>
      <c r="TO24" s="5"/>
      <c r="TP24" s="5"/>
      <c r="TQ24" s="5"/>
      <c r="TR24" s="5"/>
      <c r="TS24" s="5"/>
      <c r="TT24" s="5"/>
      <c r="TU24" s="5"/>
      <c r="TV24" s="5"/>
      <c r="TW24" s="5"/>
      <c r="TX24" s="5"/>
      <c r="TY24" s="5"/>
      <c r="TZ24" s="5"/>
      <c r="UA24" s="5"/>
      <c r="UB24" s="5"/>
      <c r="UC24" s="5"/>
      <c r="UD24" s="5"/>
      <c r="UE24" s="5"/>
      <c r="UF24" s="5"/>
      <c r="UG24" s="5"/>
      <c r="UH24" s="5"/>
      <c r="UI24" s="5"/>
      <c r="UJ24" s="5"/>
      <c r="UK24" s="5"/>
      <c r="UL24" s="5"/>
      <c r="UM24" s="5"/>
      <c r="UN24" s="5"/>
      <c r="UO24" s="5"/>
      <c r="UP24" s="5"/>
      <c r="UQ24" s="5"/>
      <c r="UR24" s="5"/>
    </row>
    <row r="25" spans="2:564" s="5" customFormat="1" ht="24.95" customHeight="1">
      <c r="B25" s="160" t="s">
        <v>146</v>
      </c>
      <c r="C25" s="161"/>
      <c r="D25" s="161"/>
      <c r="E25" s="288">
        <v>13.5</v>
      </c>
      <c r="F25" s="289"/>
      <c r="G25" s="289"/>
      <c r="H25" s="290"/>
      <c r="I25" s="287" t="s">
        <v>260</v>
      </c>
      <c r="J25" s="287"/>
      <c r="K25" s="287"/>
      <c r="L25" s="184" t="s">
        <v>78</v>
      </c>
      <c r="M25" s="185"/>
      <c r="N25" s="185"/>
      <c r="O25" s="185"/>
      <c r="P25" s="185"/>
      <c r="Q25" s="148" t="s">
        <v>115</v>
      </c>
      <c r="R25" s="149"/>
      <c r="S25" s="149"/>
      <c r="T25" s="149"/>
      <c r="U25" s="150"/>
      <c r="V25" s="173"/>
      <c r="W25" s="174"/>
      <c r="X25" s="174"/>
      <c r="Y25" s="175"/>
      <c r="Z25" s="173"/>
      <c r="AA25" s="174"/>
      <c r="AB25" s="175"/>
      <c r="AC25" s="176">
        <v>17</v>
      </c>
      <c r="AD25" s="177"/>
      <c r="AE25" s="178"/>
      <c r="AF25" s="176">
        <v>18</v>
      </c>
      <c r="AG25" s="177"/>
      <c r="AH25" s="178"/>
      <c r="AI25" s="173">
        <v>5</v>
      </c>
      <c r="AJ25" s="174"/>
      <c r="AK25" s="174"/>
      <c r="AL25" s="174"/>
      <c r="AM25" s="186">
        <f t="shared" si="1"/>
        <v>241</v>
      </c>
      <c r="AN25" s="172"/>
      <c r="AO25" s="172"/>
      <c r="AP25" s="172"/>
      <c r="AQ25" s="172">
        <f t="shared" si="2"/>
        <v>128.19</v>
      </c>
      <c r="AR25" s="172"/>
      <c r="AS25" s="172"/>
      <c r="AT25" s="172"/>
      <c r="AU25" s="187" t="str">
        <f t="shared" si="3"/>
        <v>-</v>
      </c>
      <c r="AV25" s="188"/>
      <c r="AW25" s="189"/>
      <c r="AX25" s="195" t="str">
        <f t="shared" si="4"/>
        <v>-</v>
      </c>
      <c r="AY25" s="196"/>
      <c r="AZ25" s="197"/>
      <c r="BA25" s="198" t="str">
        <f t="shared" si="5"/>
        <v>-</v>
      </c>
      <c r="BB25" s="198"/>
      <c r="BC25" s="198"/>
      <c r="BD25" s="198" t="str">
        <f t="shared" si="6"/>
        <v>-</v>
      </c>
      <c r="BE25" s="198"/>
      <c r="BF25" s="198"/>
      <c r="BG25" s="198" t="str">
        <f t="shared" si="7"/>
        <v>-</v>
      </c>
      <c r="BH25" s="198"/>
      <c r="BI25" s="198"/>
      <c r="BJ25" s="199" t="str">
        <f t="shared" si="8"/>
        <v>-</v>
      </c>
      <c r="BK25" s="199"/>
      <c r="BL25" s="199"/>
      <c r="BM25" s="199"/>
      <c r="BN25" s="200" t="str">
        <f t="shared" si="9"/>
        <v>-</v>
      </c>
      <c r="BO25" s="201"/>
      <c r="BP25" s="201"/>
      <c r="BQ25" s="201"/>
      <c r="BR25" s="201"/>
      <c r="BS25" s="202"/>
      <c r="BT25" s="266" t="str">
        <f t="shared" si="10"/>
        <v>-</v>
      </c>
      <c r="BU25" s="198"/>
      <c r="BV25" s="198"/>
      <c r="BW25" s="198"/>
      <c r="BX25" s="198"/>
      <c r="BY25" s="187" t="str">
        <f t="shared" si="11"/>
        <v>-</v>
      </c>
      <c r="BZ25" s="188"/>
      <c r="CA25" s="189"/>
      <c r="CB25" s="198" t="str">
        <f t="shared" si="12"/>
        <v>-</v>
      </c>
      <c r="CC25" s="198"/>
      <c r="CD25" s="198"/>
      <c r="CE25" s="267"/>
      <c r="CF25" s="266" t="str">
        <f t="shared" si="13"/>
        <v>-</v>
      </c>
      <c r="CG25" s="198"/>
      <c r="CH25" s="198"/>
      <c r="CI25" s="198"/>
      <c r="CJ25" s="198" t="str">
        <f t="shared" si="14"/>
        <v>-</v>
      </c>
      <c r="CK25" s="198"/>
      <c r="CL25" s="198"/>
      <c r="CM25" s="267"/>
      <c r="CN25" s="295" t="str">
        <f t="shared" si="15"/>
        <v>-</v>
      </c>
      <c r="CO25" s="188"/>
      <c r="CP25" s="188"/>
      <c r="CQ25" s="189"/>
      <c r="CR25" s="198" t="str">
        <f t="shared" si="16"/>
        <v>-</v>
      </c>
      <c r="CS25" s="198"/>
      <c r="CT25" s="198"/>
      <c r="CU25" s="198"/>
      <c r="CV25" s="198"/>
      <c r="CW25" s="198"/>
      <c r="CX25" s="198"/>
      <c r="CY25" s="198"/>
      <c r="CZ25" s="198"/>
      <c r="DA25" s="198"/>
      <c r="DB25" s="267"/>
      <c r="DC25" s="295">
        <f t="shared" si="24"/>
        <v>0</v>
      </c>
      <c r="DD25" s="188"/>
      <c r="DE25" s="188"/>
      <c r="DF25" s="189"/>
      <c r="DG25" s="187" t="str">
        <f t="shared" si="25"/>
        <v>-</v>
      </c>
      <c r="DH25" s="188"/>
      <c r="DI25" s="188"/>
      <c r="DJ25" s="189"/>
      <c r="DK25" s="187" t="str">
        <f t="shared" si="19"/>
        <v>-</v>
      </c>
      <c r="DL25" s="188"/>
      <c r="DM25" s="188"/>
      <c r="DN25" s="189"/>
      <c r="DO25" s="187" t="str">
        <f t="shared" si="20"/>
        <v>-</v>
      </c>
      <c r="DP25" s="188"/>
      <c r="DQ25" s="188"/>
      <c r="DR25" s="188"/>
      <c r="DS25" s="401"/>
      <c r="DT25" s="295" t="str">
        <f t="shared" si="21"/>
        <v>-</v>
      </c>
      <c r="DU25" s="188"/>
      <c r="DV25" s="188"/>
      <c r="DW25" s="188"/>
      <c r="DX25" s="187" t="str">
        <f t="shared" si="22"/>
        <v>-</v>
      </c>
      <c r="DY25" s="188"/>
      <c r="DZ25" s="188"/>
      <c r="EA25" s="189"/>
      <c r="EB25" s="187" t="str">
        <f t="shared" si="23"/>
        <v>-</v>
      </c>
      <c r="EC25" s="188"/>
      <c r="ED25" s="188"/>
      <c r="EE25" s="188"/>
      <c r="EF25" s="353"/>
      <c r="ER25" s="49"/>
      <c r="ES25" s="49"/>
      <c r="ET25" s="49"/>
      <c r="EU25" s="23"/>
      <c r="GG25" s="38"/>
      <c r="GH25" s="38"/>
      <c r="GI25" s="38"/>
      <c r="GJ25" s="38"/>
      <c r="GK25" s="38"/>
      <c r="GL25" s="38"/>
      <c r="GM25" s="38"/>
      <c r="GN25" s="38"/>
      <c r="GO25" s="38"/>
      <c r="GP25" s="38"/>
      <c r="GQ25" s="23"/>
      <c r="GR25" s="23"/>
      <c r="HO25" s="51">
        <f t="shared" si="0"/>
        <v>0.86379717826390867</v>
      </c>
      <c r="HP25" s="52"/>
      <c r="HQ25" s="52">
        <v>22</v>
      </c>
      <c r="HR25" s="52"/>
      <c r="HS25" s="52"/>
      <c r="HT25" s="52"/>
      <c r="HU25" s="53">
        <v>12</v>
      </c>
    </row>
    <row r="26" spans="2:564" ht="24.95" customHeight="1">
      <c r="B26" s="160" t="s">
        <v>55</v>
      </c>
      <c r="C26" s="161"/>
      <c r="D26" s="161"/>
      <c r="E26" s="148">
        <v>15</v>
      </c>
      <c r="F26" s="149"/>
      <c r="G26" s="149"/>
      <c r="H26" s="150"/>
      <c r="I26" s="130">
        <v>24</v>
      </c>
      <c r="J26" s="130"/>
      <c r="K26" s="130"/>
      <c r="L26" s="184" t="s">
        <v>104</v>
      </c>
      <c r="M26" s="185"/>
      <c r="N26" s="185"/>
      <c r="O26" s="185"/>
      <c r="P26" s="185"/>
      <c r="Q26" s="148" t="s">
        <v>115</v>
      </c>
      <c r="R26" s="149"/>
      <c r="S26" s="149"/>
      <c r="T26" s="149"/>
      <c r="U26" s="150"/>
      <c r="V26" s="173"/>
      <c r="W26" s="174"/>
      <c r="X26" s="174"/>
      <c r="Y26" s="175"/>
      <c r="Z26" s="173"/>
      <c r="AA26" s="174"/>
      <c r="AB26" s="175"/>
      <c r="AC26" s="173">
        <v>17</v>
      </c>
      <c r="AD26" s="174"/>
      <c r="AE26" s="175"/>
      <c r="AF26" s="173">
        <v>18</v>
      </c>
      <c r="AG26" s="174"/>
      <c r="AH26" s="175"/>
      <c r="AI26" s="173">
        <v>10</v>
      </c>
      <c r="AJ26" s="174"/>
      <c r="AK26" s="174"/>
      <c r="AL26" s="174"/>
      <c r="AM26" s="186">
        <f t="shared" si="1"/>
        <v>268</v>
      </c>
      <c r="AN26" s="172"/>
      <c r="AO26" s="172"/>
      <c r="AP26" s="172"/>
      <c r="AQ26" s="172">
        <f t="shared" si="2"/>
        <v>140.47</v>
      </c>
      <c r="AR26" s="172"/>
      <c r="AS26" s="172"/>
      <c r="AT26" s="172"/>
      <c r="AU26" s="187">
        <f t="shared" si="3"/>
        <v>0.83</v>
      </c>
      <c r="AV26" s="188"/>
      <c r="AW26" s="189"/>
      <c r="AX26" s="195">
        <f t="shared" si="4"/>
        <v>1</v>
      </c>
      <c r="AY26" s="196"/>
      <c r="AZ26" s="197"/>
      <c r="BA26" s="198">
        <f t="shared" si="5"/>
        <v>1.2</v>
      </c>
      <c r="BB26" s="198"/>
      <c r="BC26" s="198"/>
      <c r="BD26" s="198">
        <f t="shared" si="6"/>
        <v>1</v>
      </c>
      <c r="BE26" s="198"/>
      <c r="BF26" s="198"/>
      <c r="BG26" s="198">
        <f t="shared" si="7"/>
        <v>0.75</v>
      </c>
      <c r="BH26" s="198"/>
      <c r="BI26" s="198"/>
      <c r="BJ26" s="199">
        <f t="shared" si="8"/>
        <v>18</v>
      </c>
      <c r="BK26" s="199"/>
      <c r="BL26" s="199"/>
      <c r="BM26" s="199"/>
      <c r="BN26" s="200">
        <f t="shared" si="9"/>
        <v>19</v>
      </c>
      <c r="BO26" s="201"/>
      <c r="BP26" s="201"/>
      <c r="BQ26" s="201"/>
      <c r="BR26" s="201"/>
      <c r="BS26" s="202"/>
      <c r="BT26" s="266">
        <f t="shared" si="10"/>
        <v>0.2</v>
      </c>
      <c r="BU26" s="198"/>
      <c r="BV26" s="198"/>
      <c r="BW26" s="198"/>
      <c r="BX26" s="198"/>
      <c r="BY26" s="187">
        <f t="shared" si="11"/>
        <v>1</v>
      </c>
      <c r="BZ26" s="188"/>
      <c r="CA26" s="189"/>
      <c r="CB26" s="198">
        <f t="shared" si="12"/>
        <v>28.09</v>
      </c>
      <c r="CC26" s="198"/>
      <c r="CD26" s="198"/>
      <c r="CE26" s="267"/>
      <c r="CF26" s="266">
        <f t="shared" si="13"/>
        <v>0.77349999999999985</v>
      </c>
      <c r="CG26" s="198"/>
      <c r="CH26" s="198"/>
      <c r="CI26" s="198"/>
      <c r="CJ26" s="198">
        <f t="shared" si="14"/>
        <v>37.728235999999995</v>
      </c>
      <c r="CK26" s="198"/>
      <c r="CL26" s="198"/>
      <c r="CM26" s="267"/>
      <c r="CN26" s="295">
        <f t="shared" si="15"/>
        <v>0.74</v>
      </c>
      <c r="CO26" s="188"/>
      <c r="CP26" s="188"/>
      <c r="CQ26" s="189"/>
      <c r="CR26" s="198" t="str">
        <f t="shared" si="16"/>
        <v>Sıvılaşma Beklenir</v>
      </c>
      <c r="CS26" s="198"/>
      <c r="CT26" s="198"/>
      <c r="CU26" s="198"/>
      <c r="CV26" s="198"/>
      <c r="CW26" s="198"/>
      <c r="CX26" s="198"/>
      <c r="CY26" s="198"/>
      <c r="CZ26" s="198"/>
      <c r="DA26" s="198"/>
      <c r="DB26" s="267"/>
      <c r="DC26" s="295">
        <f t="shared" si="24"/>
        <v>1.5</v>
      </c>
      <c r="DD26" s="188"/>
      <c r="DE26" s="188"/>
      <c r="DF26" s="189"/>
      <c r="DG26" s="187">
        <f t="shared" si="25"/>
        <v>2.875</v>
      </c>
      <c r="DH26" s="188"/>
      <c r="DI26" s="188"/>
      <c r="DJ26" s="189"/>
      <c r="DK26" s="187">
        <f t="shared" si="19"/>
        <v>0.76337520956611582</v>
      </c>
      <c r="DL26" s="188"/>
      <c r="DM26" s="188"/>
      <c r="DN26" s="189"/>
      <c r="DO26" s="187">
        <f t="shared" si="20"/>
        <v>3.2920555912538747</v>
      </c>
      <c r="DP26" s="188"/>
      <c r="DQ26" s="188"/>
      <c r="DR26" s="188"/>
      <c r="DS26" s="401"/>
      <c r="DT26" s="295">
        <f t="shared" si="21"/>
        <v>2.875</v>
      </c>
      <c r="DU26" s="188"/>
      <c r="DV26" s="188"/>
      <c r="DW26" s="188"/>
      <c r="DX26" s="187">
        <f t="shared" si="22"/>
        <v>0.26</v>
      </c>
      <c r="DY26" s="188"/>
      <c r="DZ26" s="188"/>
      <c r="EA26" s="189"/>
      <c r="EB26" s="187">
        <f t="shared" si="23"/>
        <v>1.1212500000000001</v>
      </c>
      <c r="EC26" s="188"/>
      <c r="ED26" s="188"/>
      <c r="EE26" s="188"/>
      <c r="EF26" s="353"/>
      <c r="ER26" s="49"/>
      <c r="ES26" s="49"/>
      <c r="ET26" s="49"/>
      <c r="EU26" s="23"/>
      <c r="GG26" s="23"/>
      <c r="GH26" s="23"/>
      <c r="GI26" s="23"/>
      <c r="GJ26" s="23"/>
      <c r="GK26" s="23"/>
      <c r="GL26" s="23"/>
      <c r="GM26" s="23"/>
      <c r="GN26" s="23"/>
      <c r="GO26" s="23"/>
      <c r="GP26" s="23"/>
      <c r="GQ26" s="23"/>
      <c r="GR26" s="23"/>
      <c r="HO26" s="51">
        <f t="shared" si="0"/>
        <v>0.82517690331386151</v>
      </c>
      <c r="HP26" s="52"/>
      <c r="HQ26" s="52">
        <v>14</v>
      </c>
      <c r="HR26" s="52"/>
      <c r="HS26" s="52"/>
      <c r="HT26" s="52"/>
      <c r="HU26" s="53">
        <v>48</v>
      </c>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row>
    <row r="27" spans="2:564" ht="24.95" customHeight="1">
      <c r="B27" s="160" t="s">
        <v>141</v>
      </c>
      <c r="C27" s="161"/>
      <c r="D27" s="161"/>
      <c r="E27" s="148">
        <v>16.5</v>
      </c>
      <c r="F27" s="149"/>
      <c r="G27" s="149"/>
      <c r="H27" s="150"/>
      <c r="I27" s="130">
        <v>18</v>
      </c>
      <c r="J27" s="130"/>
      <c r="K27" s="130"/>
      <c r="L27" s="184" t="s">
        <v>72</v>
      </c>
      <c r="M27" s="185"/>
      <c r="N27" s="185"/>
      <c r="O27" s="185"/>
      <c r="P27" s="185"/>
      <c r="Q27" s="148" t="s">
        <v>115</v>
      </c>
      <c r="R27" s="149"/>
      <c r="S27" s="149"/>
      <c r="T27" s="149"/>
      <c r="U27" s="150"/>
      <c r="V27" s="173"/>
      <c r="W27" s="174"/>
      <c r="X27" s="174"/>
      <c r="Y27" s="175"/>
      <c r="Z27" s="173"/>
      <c r="AA27" s="174"/>
      <c r="AB27" s="175"/>
      <c r="AC27" s="173">
        <v>17</v>
      </c>
      <c r="AD27" s="174"/>
      <c r="AE27" s="175"/>
      <c r="AF27" s="173">
        <v>18</v>
      </c>
      <c r="AG27" s="174"/>
      <c r="AH27" s="175"/>
      <c r="AI27" s="173">
        <v>3</v>
      </c>
      <c r="AJ27" s="174"/>
      <c r="AK27" s="174"/>
      <c r="AL27" s="174"/>
      <c r="AM27" s="186">
        <f t="shared" si="1"/>
        <v>295</v>
      </c>
      <c r="AN27" s="172"/>
      <c r="AO27" s="172"/>
      <c r="AP27" s="172"/>
      <c r="AQ27" s="172">
        <f t="shared" si="2"/>
        <v>152.76</v>
      </c>
      <c r="AR27" s="172"/>
      <c r="AS27" s="172"/>
      <c r="AT27" s="172"/>
      <c r="AU27" s="187">
        <f t="shared" si="3"/>
        <v>0.79</v>
      </c>
      <c r="AV27" s="188"/>
      <c r="AW27" s="189"/>
      <c r="AX27" s="195">
        <f t="shared" si="4"/>
        <v>1</v>
      </c>
      <c r="AY27" s="196"/>
      <c r="AZ27" s="197"/>
      <c r="BA27" s="198">
        <f t="shared" si="5"/>
        <v>1.2</v>
      </c>
      <c r="BB27" s="198"/>
      <c r="BC27" s="198"/>
      <c r="BD27" s="198">
        <f t="shared" si="6"/>
        <v>1</v>
      </c>
      <c r="BE27" s="198"/>
      <c r="BF27" s="198"/>
      <c r="BG27" s="198">
        <f t="shared" si="7"/>
        <v>0.75</v>
      </c>
      <c r="BH27" s="198"/>
      <c r="BI27" s="198"/>
      <c r="BJ27" s="199">
        <f t="shared" si="8"/>
        <v>13</v>
      </c>
      <c r="BK27" s="199"/>
      <c r="BL27" s="199"/>
      <c r="BM27" s="199"/>
      <c r="BN27" s="200">
        <f>IF(E27="","",IF($E$32&lt;E27,"",IF(E27&lt;=$BC$8,"-",IF(BJ27="-","-",IF(BJ27="&gt;30","-",ROUND(IF(AI27&lt;=5,BJ27,IF(AI27&gt;=35,(5+1.2*BJ27),((EXP(1.76-(190/(AI27^2))))+((0.99+(AI27^1.5)/1000)*BJ27)))),0))))))</f>
        <v>13</v>
      </c>
      <c r="BO27" s="201"/>
      <c r="BP27" s="201"/>
      <c r="BQ27" s="201"/>
      <c r="BR27" s="201"/>
      <c r="BS27" s="202"/>
      <c r="BT27" s="266">
        <f t="shared" si="10"/>
        <v>0.14000000000000001</v>
      </c>
      <c r="BU27" s="198"/>
      <c r="BV27" s="198"/>
      <c r="BW27" s="198"/>
      <c r="BX27" s="198"/>
      <c r="BY27" s="187">
        <f t="shared" si="11"/>
        <v>1</v>
      </c>
      <c r="BZ27" s="188"/>
      <c r="CA27" s="189"/>
      <c r="CB27" s="198">
        <f t="shared" si="12"/>
        <v>21.39</v>
      </c>
      <c r="CC27" s="198"/>
      <c r="CD27" s="198"/>
      <c r="CE27" s="267"/>
      <c r="CF27" s="266">
        <f t="shared" si="13"/>
        <v>0.73344999999999994</v>
      </c>
      <c r="CG27" s="198"/>
      <c r="CH27" s="198"/>
      <c r="CI27" s="198"/>
      <c r="CJ27" s="198">
        <f t="shared" si="14"/>
        <v>39.378930499999996</v>
      </c>
      <c r="CK27" s="198"/>
      <c r="CL27" s="198"/>
      <c r="CM27" s="267"/>
      <c r="CN27" s="295">
        <f t="shared" si="15"/>
        <v>0.54</v>
      </c>
      <c r="CO27" s="188"/>
      <c r="CP27" s="188"/>
      <c r="CQ27" s="189"/>
      <c r="CR27" s="198" t="str">
        <f t="shared" si="16"/>
        <v>Sıvılaşma Beklenir</v>
      </c>
      <c r="CS27" s="198"/>
      <c r="CT27" s="198"/>
      <c r="CU27" s="198"/>
      <c r="CV27" s="198"/>
      <c r="CW27" s="198"/>
      <c r="CX27" s="198"/>
      <c r="CY27" s="198"/>
      <c r="CZ27" s="198"/>
      <c r="DA27" s="198"/>
      <c r="DB27" s="267"/>
      <c r="DC27" s="295">
        <f>IF(E27="","",IF($E$32&lt;E27,"",IF(CN27="-",0,IF(E28="",($E$32-E27)+((E27-E26)/2),IF(AND(DC26=0,$BC$8&lt;E27,$BC$8&gt;=E26),((E28-E27)/2)+(E27-$BC$8),((E28-E27)/2)+((E27-E26)/2))))))</f>
        <v>1.5</v>
      </c>
      <c r="DD27" s="188"/>
      <c r="DE27" s="188"/>
      <c r="DF27" s="189"/>
      <c r="DG27" s="187">
        <f>+IF(E27="","",IF($E$32&lt;E27,"",IF(CN27="-","-",10-(0.5*(((E27-E26)/2)+E26)))))</f>
        <v>2.125</v>
      </c>
      <c r="DH27" s="188"/>
      <c r="DI27" s="188"/>
      <c r="DJ27" s="189"/>
      <c r="DK27" s="187">
        <f>+IF(E27="","",IF($E$32&lt;E27,"",IF(CN27="-","-",IF(CN27&lt;=1.411,(1/(1+(CN27/0.96)^4.5)),0))))</f>
        <v>0.93015928211278553</v>
      </c>
      <c r="DL27" s="188"/>
      <c r="DM27" s="188"/>
      <c r="DN27" s="189"/>
      <c r="DO27" s="187">
        <f t="shared" si="20"/>
        <v>2.964882711734504</v>
      </c>
      <c r="DP27" s="188"/>
      <c r="DQ27" s="188"/>
      <c r="DR27" s="188"/>
      <c r="DS27" s="401"/>
      <c r="DT27" s="295">
        <f t="shared" si="21"/>
        <v>2.125</v>
      </c>
      <c r="DU27" s="188"/>
      <c r="DV27" s="188"/>
      <c r="DW27" s="188"/>
      <c r="DX27" s="187">
        <f t="shared" si="22"/>
        <v>0.45999999999999996</v>
      </c>
      <c r="DY27" s="188"/>
      <c r="DZ27" s="188"/>
      <c r="EA27" s="189"/>
      <c r="EB27" s="187">
        <f t="shared" si="23"/>
        <v>1.4662499999999998</v>
      </c>
      <c r="EC27" s="188"/>
      <c r="ED27" s="188"/>
      <c r="EE27" s="188"/>
      <c r="EF27" s="353"/>
      <c r="ER27" s="49"/>
      <c r="ES27" s="49"/>
      <c r="ET27" s="49"/>
      <c r="EU27" s="23"/>
      <c r="HO27" s="51">
        <f t="shared" si="0"/>
        <v>0.79128699844251416</v>
      </c>
      <c r="HP27" s="52"/>
      <c r="HQ27" s="52">
        <v>26</v>
      </c>
      <c r="HR27" s="52"/>
      <c r="HS27" s="52"/>
      <c r="HT27" s="52"/>
      <c r="HU27" s="53">
        <v>48</v>
      </c>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c r="SK27" s="5"/>
      <c r="SL27" s="5"/>
      <c r="SM27" s="5"/>
      <c r="SN27" s="5"/>
      <c r="SO27" s="5"/>
      <c r="SP27" s="5"/>
      <c r="SQ27" s="5"/>
      <c r="SR27" s="5"/>
      <c r="SS27" s="5"/>
      <c r="ST27" s="5"/>
      <c r="SU27" s="5"/>
      <c r="SV27" s="5"/>
      <c r="SW27" s="5"/>
      <c r="SX27" s="5"/>
      <c r="SY27" s="5"/>
      <c r="SZ27" s="5"/>
      <c r="TA27" s="5"/>
      <c r="TB27" s="5"/>
      <c r="TC27" s="5"/>
      <c r="TD27" s="5"/>
      <c r="TE27" s="5"/>
      <c r="TF27" s="5"/>
      <c r="TG27" s="5"/>
      <c r="TH27" s="5"/>
      <c r="TI27" s="5"/>
      <c r="TJ27" s="5"/>
      <c r="TK27" s="5"/>
      <c r="TL27" s="5"/>
      <c r="TM27" s="5"/>
      <c r="TN27" s="5"/>
      <c r="TO27" s="5"/>
      <c r="TP27" s="5"/>
      <c r="TQ27" s="5"/>
      <c r="TR27" s="5"/>
      <c r="TS27" s="5"/>
      <c r="TT27" s="5"/>
      <c r="TU27" s="5"/>
      <c r="TV27" s="5"/>
      <c r="TW27" s="5"/>
      <c r="TX27" s="5"/>
      <c r="TY27" s="5"/>
      <c r="TZ27" s="5"/>
      <c r="UA27" s="5"/>
      <c r="UB27" s="5"/>
      <c r="UC27" s="5"/>
      <c r="UD27" s="5"/>
      <c r="UE27" s="5"/>
      <c r="UF27" s="5"/>
      <c r="UG27" s="5"/>
      <c r="UH27" s="5"/>
      <c r="UI27" s="5"/>
      <c r="UJ27" s="5"/>
      <c r="UK27" s="5"/>
      <c r="UL27" s="5"/>
      <c r="UM27" s="5"/>
      <c r="UN27" s="5"/>
      <c r="UO27" s="5"/>
      <c r="UP27" s="5"/>
      <c r="UQ27" s="5"/>
      <c r="UR27" s="5"/>
    </row>
    <row r="28" spans="2:564" ht="24.95" customHeight="1">
      <c r="B28" s="160" t="s">
        <v>142</v>
      </c>
      <c r="C28" s="161"/>
      <c r="D28" s="161"/>
      <c r="E28" s="148">
        <v>18</v>
      </c>
      <c r="F28" s="149"/>
      <c r="G28" s="149"/>
      <c r="H28" s="150"/>
      <c r="I28" s="130" t="s">
        <v>260</v>
      </c>
      <c r="J28" s="130"/>
      <c r="K28" s="130"/>
      <c r="L28" s="184" t="s">
        <v>37</v>
      </c>
      <c r="M28" s="185"/>
      <c r="N28" s="185"/>
      <c r="O28" s="185"/>
      <c r="P28" s="185"/>
      <c r="Q28" s="148" t="s">
        <v>115</v>
      </c>
      <c r="R28" s="149"/>
      <c r="S28" s="149"/>
      <c r="T28" s="149"/>
      <c r="U28" s="150"/>
      <c r="V28" s="173"/>
      <c r="W28" s="174"/>
      <c r="X28" s="174"/>
      <c r="Y28" s="175"/>
      <c r="Z28" s="173"/>
      <c r="AA28" s="174"/>
      <c r="AB28" s="175"/>
      <c r="AC28" s="173">
        <v>17</v>
      </c>
      <c r="AD28" s="174"/>
      <c r="AE28" s="175"/>
      <c r="AF28" s="173">
        <v>18</v>
      </c>
      <c r="AG28" s="174"/>
      <c r="AH28" s="175"/>
      <c r="AI28" s="173">
        <v>5</v>
      </c>
      <c r="AJ28" s="174"/>
      <c r="AK28" s="174"/>
      <c r="AL28" s="174"/>
      <c r="AM28" s="186">
        <f t="shared" si="1"/>
        <v>322</v>
      </c>
      <c r="AN28" s="172"/>
      <c r="AO28" s="172"/>
      <c r="AP28" s="172"/>
      <c r="AQ28" s="172">
        <f t="shared" si="2"/>
        <v>165.04</v>
      </c>
      <c r="AR28" s="172"/>
      <c r="AS28" s="172"/>
      <c r="AT28" s="172"/>
      <c r="AU28" s="187" t="str">
        <f t="shared" si="3"/>
        <v>-</v>
      </c>
      <c r="AV28" s="188"/>
      <c r="AW28" s="189"/>
      <c r="AX28" s="195" t="str">
        <f t="shared" si="4"/>
        <v>-</v>
      </c>
      <c r="AY28" s="196"/>
      <c r="AZ28" s="197"/>
      <c r="BA28" s="198" t="str">
        <f t="shared" si="5"/>
        <v>-</v>
      </c>
      <c r="BB28" s="198"/>
      <c r="BC28" s="198"/>
      <c r="BD28" s="198" t="str">
        <f t="shared" si="6"/>
        <v>-</v>
      </c>
      <c r="BE28" s="198"/>
      <c r="BF28" s="198"/>
      <c r="BG28" s="198" t="str">
        <f t="shared" si="7"/>
        <v>-</v>
      </c>
      <c r="BH28" s="198"/>
      <c r="BI28" s="198"/>
      <c r="BJ28" s="199" t="str">
        <f t="shared" si="8"/>
        <v>-</v>
      </c>
      <c r="BK28" s="199"/>
      <c r="BL28" s="199"/>
      <c r="BM28" s="199"/>
      <c r="BN28" s="200" t="str">
        <f t="shared" ref="BN28:BN31" si="26">IF(E28="","",IF($E$32&lt;E28,"",IF(E28&lt;=$BC$8,"-",IF(BJ28="-","-",IF(BJ28="&gt;30","-",ROUND(IF(AI28&lt;=5,BJ28,IF(AI28&gt;=35,(5+1.2*BJ28),((EXP(1.76-(190/(AI28^2))))+((0.99+(AI28^1.5)/1000)*BJ28)))),0))))))</f>
        <v>-</v>
      </c>
      <c r="BO28" s="201"/>
      <c r="BP28" s="201"/>
      <c r="BQ28" s="201"/>
      <c r="BR28" s="201"/>
      <c r="BS28" s="202"/>
      <c r="BT28" s="266" t="str">
        <f t="shared" si="10"/>
        <v>-</v>
      </c>
      <c r="BU28" s="198"/>
      <c r="BV28" s="198"/>
      <c r="BW28" s="198"/>
      <c r="BX28" s="198"/>
      <c r="BY28" s="187" t="str">
        <f t="shared" si="11"/>
        <v>-</v>
      </c>
      <c r="BZ28" s="188"/>
      <c r="CA28" s="189"/>
      <c r="CB28" s="198" t="str">
        <f t="shared" si="12"/>
        <v>-</v>
      </c>
      <c r="CC28" s="198"/>
      <c r="CD28" s="198"/>
      <c r="CE28" s="267"/>
      <c r="CF28" s="266" t="str">
        <f t="shared" si="13"/>
        <v>-</v>
      </c>
      <c r="CG28" s="198"/>
      <c r="CH28" s="198"/>
      <c r="CI28" s="198"/>
      <c r="CJ28" s="198" t="str">
        <f t="shared" si="14"/>
        <v>-</v>
      </c>
      <c r="CK28" s="198"/>
      <c r="CL28" s="198"/>
      <c r="CM28" s="267"/>
      <c r="CN28" s="295" t="str">
        <f t="shared" si="15"/>
        <v>-</v>
      </c>
      <c r="CO28" s="188"/>
      <c r="CP28" s="188"/>
      <c r="CQ28" s="189"/>
      <c r="CR28" s="198" t="str">
        <f t="shared" si="16"/>
        <v>-</v>
      </c>
      <c r="CS28" s="198"/>
      <c r="CT28" s="198"/>
      <c r="CU28" s="198"/>
      <c r="CV28" s="198"/>
      <c r="CW28" s="198"/>
      <c r="CX28" s="198"/>
      <c r="CY28" s="198"/>
      <c r="CZ28" s="198"/>
      <c r="DA28" s="198"/>
      <c r="DB28" s="267"/>
      <c r="DC28" s="295">
        <f t="shared" ref="DC28:DC31" si="27">IF(E28="","",IF($E$32&lt;E28,"",IF(CN28="-",0,IF(E29="",($E$32-E28)+((E28-E27)/2),IF(AND(DC27=0,$BC$8&lt;E28,$BC$8&gt;=E27),((E29-E28)/2)+(E28-$BC$8),((E29-E28)/2)+((E28-E27)/2))))))</f>
        <v>0</v>
      </c>
      <c r="DD28" s="188"/>
      <c r="DE28" s="188"/>
      <c r="DF28" s="189"/>
      <c r="DG28" s="187" t="str">
        <f t="shared" ref="DG28:DG31" si="28">+IF(E28="","",IF($E$32&lt;E28,"",IF(CN28="-","-",10-(0.5*(((E28-E27)/2)+E27)))))</f>
        <v>-</v>
      </c>
      <c r="DH28" s="188"/>
      <c r="DI28" s="188"/>
      <c r="DJ28" s="189"/>
      <c r="DK28" s="187" t="str">
        <f t="shared" ref="DK28:DK31" si="29">+IF(E28="","",IF($E$32&lt;E28,"",IF(CN28="-","-",IF(CN28&lt;=1.411,(1/(1+(CN28/0.96)^4.5)),0))))</f>
        <v>-</v>
      </c>
      <c r="DL28" s="188"/>
      <c r="DM28" s="188"/>
      <c r="DN28" s="189"/>
      <c r="DO28" s="187" t="str">
        <f t="shared" si="20"/>
        <v>-</v>
      </c>
      <c r="DP28" s="188"/>
      <c r="DQ28" s="188"/>
      <c r="DR28" s="188"/>
      <c r="DS28" s="401"/>
      <c r="DT28" s="295" t="str">
        <f t="shared" si="21"/>
        <v>-</v>
      </c>
      <c r="DU28" s="188"/>
      <c r="DV28" s="188"/>
      <c r="DW28" s="188"/>
      <c r="DX28" s="187" t="str">
        <f t="shared" si="22"/>
        <v>-</v>
      </c>
      <c r="DY28" s="188"/>
      <c r="DZ28" s="188"/>
      <c r="EA28" s="189"/>
      <c r="EB28" s="187" t="str">
        <f t="shared" si="23"/>
        <v>-</v>
      </c>
      <c r="EC28" s="188"/>
      <c r="ED28" s="188"/>
      <c r="EE28" s="188"/>
      <c r="EF28" s="353"/>
      <c r="ER28" s="49"/>
      <c r="ES28" s="49"/>
      <c r="ET28" s="49"/>
      <c r="EU28" s="23"/>
      <c r="HO28" s="51">
        <f t="shared" si="0"/>
        <v>0.76127969665492912</v>
      </c>
      <c r="HP28" s="52"/>
      <c r="HQ28" s="52">
        <v>23</v>
      </c>
      <c r="HR28" s="52"/>
      <c r="HS28" s="52"/>
      <c r="HT28" s="52"/>
      <c r="HU28" s="53">
        <v>48</v>
      </c>
      <c r="PF28" s="5"/>
      <c r="PG28" s="5"/>
      <c r="PH28" s="5"/>
      <c r="PI28" s="5"/>
      <c r="PJ28" s="5"/>
      <c r="PK28" s="5"/>
      <c r="PL28" s="5"/>
      <c r="PM28" s="5"/>
      <c r="PN28" s="5"/>
      <c r="PO28" s="5"/>
      <c r="PP28" s="5"/>
      <c r="PQ28" s="5"/>
      <c r="PR28" s="5"/>
      <c r="PS28" s="5"/>
      <c r="PT28" s="5"/>
      <c r="PU28" s="5"/>
      <c r="PV28" s="5"/>
      <c r="PW28" s="5"/>
      <c r="PX28" s="5"/>
      <c r="PY28" s="5"/>
      <c r="PZ28" s="5"/>
      <c r="QA28" s="5"/>
      <c r="QB28" s="5"/>
      <c r="QC28" s="5"/>
      <c r="QD28" s="5"/>
      <c r="QE28" s="5"/>
      <c r="QF28" s="5"/>
      <c r="QG28" s="5"/>
      <c r="QH28" s="5"/>
      <c r="QI28" s="5"/>
      <c r="QJ28" s="5"/>
      <c r="QK28" s="5"/>
      <c r="QL28" s="5"/>
      <c r="QM28" s="5"/>
      <c r="QN28" s="5"/>
      <c r="QO28" s="5"/>
      <c r="QP28" s="5"/>
      <c r="QQ28" s="5"/>
      <c r="QR28" s="5"/>
      <c r="QS28" s="5"/>
      <c r="QT28" s="5"/>
      <c r="QU28" s="5"/>
      <c r="QV28" s="5"/>
      <c r="QW28" s="5"/>
      <c r="QX28" s="5"/>
      <c r="QY28" s="5"/>
      <c r="QZ28" s="5"/>
      <c r="RA28" s="5"/>
      <c r="RB28" s="5"/>
      <c r="RC28" s="5"/>
      <c r="RD28" s="5"/>
      <c r="RE28" s="5"/>
      <c r="RF28" s="5"/>
      <c r="RG28" s="5"/>
      <c r="RH28" s="5"/>
      <c r="RI28" s="5"/>
      <c r="RJ28" s="5"/>
      <c r="RK28" s="5"/>
      <c r="RL28" s="5"/>
      <c r="RM28" s="5"/>
      <c r="RN28" s="5"/>
      <c r="RO28" s="5"/>
      <c r="RP28" s="5"/>
      <c r="RQ28" s="5"/>
      <c r="RR28" s="5"/>
      <c r="RS28" s="5"/>
      <c r="RT28" s="5"/>
      <c r="RU28" s="5"/>
      <c r="RV28" s="5"/>
      <c r="RW28" s="5"/>
      <c r="RX28" s="5"/>
      <c r="RY28" s="5"/>
      <c r="RZ28" s="5"/>
      <c r="SA28" s="5"/>
      <c r="SB28" s="5"/>
      <c r="SC28" s="5"/>
      <c r="SD28" s="5"/>
      <c r="SE28" s="5"/>
      <c r="SF28" s="5"/>
      <c r="SG28" s="5"/>
      <c r="SH28" s="5"/>
      <c r="SI28" s="5"/>
      <c r="SJ28" s="5"/>
      <c r="SK28" s="5"/>
      <c r="SL28" s="5"/>
      <c r="SM28" s="5"/>
      <c r="SN28" s="5"/>
      <c r="SO28" s="5"/>
      <c r="SP28" s="5"/>
      <c r="SQ28" s="5"/>
      <c r="SR28" s="5"/>
      <c r="SS28" s="5"/>
      <c r="ST28" s="5"/>
      <c r="SU28" s="5"/>
      <c r="SV28" s="5"/>
      <c r="SW28" s="5"/>
      <c r="SX28" s="5"/>
      <c r="SY28" s="5"/>
      <c r="SZ28" s="5"/>
      <c r="TA28" s="5"/>
      <c r="TB28" s="5"/>
      <c r="TC28" s="5"/>
      <c r="TD28" s="5"/>
      <c r="TE28" s="5"/>
      <c r="TF28" s="5"/>
      <c r="TG28" s="5"/>
      <c r="TH28" s="5"/>
      <c r="TI28" s="5"/>
      <c r="TJ28" s="5"/>
      <c r="TK28" s="5"/>
      <c r="TL28" s="5"/>
      <c r="TM28" s="5"/>
      <c r="TN28" s="5"/>
      <c r="TO28" s="5"/>
      <c r="TP28" s="5"/>
      <c r="TQ28" s="5"/>
      <c r="TR28" s="5"/>
      <c r="TS28" s="5"/>
      <c r="TT28" s="5"/>
      <c r="TU28" s="5"/>
      <c r="TV28" s="5"/>
      <c r="TW28" s="5"/>
      <c r="TX28" s="5"/>
      <c r="TY28" s="5"/>
      <c r="TZ28" s="5"/>
      <c r="UA28" s="5"/>
      <c r="UB28" s="5"/>
      <c r="UC28" s="5"/>
      <c r="UD28" s="5"/>
      <c r="UE28" s="5"/>
      <c r="UF28" s="5"/>
      <c r="UG28" s="5"/>
      <c r="UH28" s="5"/>
      <c r="UI28" s="5"/>
      <c r="UJ28" s="5"/>
      <c r="UK28" s="5"/>
      <c r="UL28" s="5"/>
      <c r="UM28" s="5"/>
      <c r="UN28" s="5"/>
      <c r="UO28" s="5"/>
      <c r="UP28" s="5"/>
      <c r="UQ28" s="5"/>
      <c r="UR28" s="5"/>
    </row>
    <row r="29" spans="2:564" ht="24.95" customHeight="1">
      <c r="B29" s="160" t="s">
        <v>143</v>
      </c>
      <c r="C29" s="161"/>
      <c r="D29" s="161"/>
      <c r="E29" s="148">
        <v>19.5</v>
      </c>
      <c r="F29" s="149"/>
      <c r="G29" s="149"/>
      <c r="H29" s="150"/>
      <c r="I29" s="130">
        <v>20</v>
      </c>
      <c r="J29" s="130"/>
      <c r="K29" s="130"/>
      <c r="L29" s="184" t="s">
        <v>72</v>
      </c>
      <c r="M29" s="185"/>
      <c r="N29" s="185"/>
      <c r="O29" s="185"/>
      <c r="P29" s="185"/>
      <c r="Q29" s="148" t="s">
        <v>115</v>
      </c>
      <c r="R29" s="149"/>
      <c r="S29" s="149"/>
      <c r="T29" s="149"/>
      <c r="U29" s="150"/>
      <c r="V29" s="173"/>
      <c r="W29" s="174"/>
      <c r="X29" s="174"/>
      <c r="Y29" s="175"/>
      <c r="Z29" s="173"/>
      <c r="AA29" s="174"/>
      <c r="AB29" s="175"/>
      <c r="AC29" s="173">
        <v>17</v>
      </c>
      <c r="AD29" s="174"/>
      <c r="AE29" s="175"/>
      <c r="AF29" s="173">
        <v>18</v>
      </c>
      <c r="AG29" s="174"/>
      <c r="AH29" s="175"/>
      <c r="AI29" s="173">
        <v>1</v>
      </c>
      <c r="AJ29" s="174"/>
      <c r="AK29" s="174"/>
      <c r="AL29" s="174"/>
      <c r="AM29" s="186">
        <f t="shared" si="1"/>
        <v>349</v>
      </c>
      <c r="AN29" s="172"/>
      <c r="AO29" s="172"/>
      <c r="AP29" s="172"/>
      <c r="AQ29" s="172">
        <f t="shared" si="2"/>
        <v>177.33</v>
      </c>
      <c r="AR29" s="172"/>
      <c r="AS29" s="172"/>
      <c r="AT29" s="172"/>
      <c r="AU29" s="187">
        <f t="shared" si="3"/>
        <v>0.73</v>
      </c>
      <c r="AV29" s="188"/>
      <c r="AW29" s="189"/>
      <c r="AX29" s="195">
        <f t="shared" si="4"/>
        <v>1</v>
      </c>
      <c r="AY29" s="196"/>
      <c r="AZ29" s="197"/>
      <c r="BA29" s="198">
        <f t="shared" si="5"/>
        <v>1.2</v>
      </c>
      <c r="BB29" s="198"/>
      <c r="BC29" s="198"/>
      <c r="BD29" s="198">
        <f t="shared" si="6"/>
        <v>1</v>
      </c>
      <c r="BE29" s="198"/>
      <c r="BF29" s="198"/>
      <c r="BG29" s="198">
        <f t="shared" si="7"/>
        <v>0.75</v>
      </c>
      <c r="BH29" s="198"/>
      <c r="BI29" s="198"/>
      <c r="BJ29" s="199">
        <f t="shared" si="8"/>
        <v>13</v>
      </c>
      <c r="BK29" s="199"/>
      <c r="BL29" s="199"/>
      <c r="BM29" s="199"/>
      <c r="BN29" s="200">
        <f t="shared" si="26"/>
        <v>13</v>
      </c>
      <c r="BO29" s="201"/>
      <c r="BP29" s="201"/>
      <c r="BQ29" s="201"/>
      <c r="BR29" s="201"/>
      <c r="BS29" s="202"/>
      <c r="BT29" s="266">
        <f t="shared" si="10"/>
        <v>0.14000000000000001</v>
      </c>
      <c r="BU29" s="198"/>
      <c r="BV29" s="198"/>
      <c r="BW29" s="198"/>
      <c r="BX29" s="198"/>
      <c r="BY29" s="187">
        <f t="shared" si="11"/>
        <v>1</v>
      </c>
      <c r="BZ29" s="188"/>
      <c r="CA29" s="189"/>
      <c r="CB29" s="198">
        <f t="shared" si="12"/>
        <v>24.83</v>
      </c>
      <c r="CC29" s="198"/>
      <c r="CD29" s="198"/>
      <c r="CE29" s="267"/>
      <c r="CF29" s="266">
        <f t="shared" si="13"/>
        <v>0.65334999999999988</v>
      </c>
      <c r="CG29" s="198"/>
      <c r="CH29" s="198"/>
      <c r="CI29" s="198"/>
      <c r="CJ29" s="198">
        <f t="shared" si="14"/>
        <v>41.499485299999989</v>
      </c>
      <c r="CK29" s="198"/>
      <c r="CL29" s="198"/>
      <c r="CM29" s="267"/>
      <c r="CN29" s="295">
        <f t="shared" si="15"/>
        <v>0.6</v>
      </c>
      <c r="CO29" s="188"/>
      <c r="CP29" s="188"/>
      <c r="CQ29" s="189"/>
      <c r="CR29" s="198" t="str">
        <f t="shared" si="16"/>
        <v>Sıvılaşma Beklenir</v>
      </c>
      <c r="CS29" s="198"/>
      <c r="CT29" s="198"/>
      <c r="CU29" s="198"/>
      <c r="CV29" s="198"/>
      <c r="CW29" s="198"/>
      <c r="CX29" s="198"/>
      <c r="CY29" s="198"/>
      <c r="CZ29" s="198"/>
      <c r="DA29" s="198"/>
      <c r="DB29" s="267"/>
      <c r="DC29" s="295">
        <f t="shared" si="27"/>
        <v>1.5</v>
      </c>
      <c r="DD29" s="188"/>
      <c r="DE29" s="188"/>
      <c r="DF29" s="189"/>
      <c r="DG29" s="187">
        <f t="shared" si="28"/>
        <v>0.625</v>
      </c>
      <c r="DH29" s="188"/>
      <c r="DI29" s="188"/>
      <c r="DJ29" s="189"/>
      <c r="DK29" s="187">
        <f t="shared" si="29"/>
        <v>0.8923541423999729</v>
      </c>
      <c r="DL29" s="188"/>
      <c r="DM29" s="188"/>
      <c r="DN29" s="189"/>
      <c r="DO29" s="187">
        <f t="shared" si="20"/>
        <v>0.83658200849997466</v>
      </c>
      <c r="DP29" s="188"/>
      <c r="DQ29" s="188"/>
      <c r="DR29" s="188"/>
      <c r="DS29" s="401"/>
      <c r="DT29" s="295">
        <f t="shared" si="21"/>
        <v>0.625</v>
      </c>
      <c r="DU29" s="188"/>
      <c r="DV29" s="188"/>
      <c r="DW29" s="188"/>
      <c r="DX29" s="187">
        <f t="shared" si="22"/>
        <v>0.4</v>
      </c>
      <c r="DY29" s="188"/>
      <c r="DZ29" s="188"/>
      <c r="EA29" s="189"/>
      <c r="EB29" s="187">
        <f t="shared" si="23"/>
        <v>0.375</v>
      </c>
      <c r="EC29" s="188"/>
      <c r="ED29" s="188"/>
      <c r="EE29" s="188"/>
      <c r="EF29" s="353"/>
      <c r="ER29" s="49"/>
      <c r="ES29" s="49"/>
      <c r="ET29" s="49"/>
      <c r="EU29" s="23"/>
      <c r="HO29" s="51">
        <f t="shared" si="0"/>
        <v>0.73442550025776021</v>
      </c>
      <c r="HP29" s="52"/>
      <c r="HQ29" s="52">
        <v>21</v>
      </c>
      <c r="HR29" s="52"/>
      <c r="HS29" s="52"/>
      <c r="HT29" s="52"/>
      <c r="HU29" s="53">
        <v>48</v>
      </c>
      <c r="PF29" s="5"/>
      <c r="PG29" s="5"/>
      <c r="PH29" s="5"/>
      <c r="PI29" s="5"/>
      <c r="PJ29" s="5"/>
      <c r="PK29" s="5"/>
      <c r="PL29" s="5"/>
      <c r="PM29" s="5"/>
      <c r="PN29" s="5"/>
      <c r="PO29" s="5"/>
      <c r="PP29" s="5"/>
      <c r="PQ29" s="5"/>
      <c r="PR29" s="5"/>
      <c r="PS29" s="5"/>
      <c r="PT29" s="5"/>
      <c r="PU29" s="5"/>
      <c r="PV29" s="5"/>
      <c r="PW29" s="5"/>
      <c r="PX29" s="5"/>
      <c r="PY29" s="5"/>
      <c r="PZ29" s="5"/>
      <c r="QA29" s="5"/>
      <c r="QB29" s="5"/>
      <c r="QC29" s="5"/>
      <c r="QD29" s="5"/>
      <c r="QE29" s="5"/>
      <c r="QF29" s="5"/>
      <c r="QG29" s="5"/>
      <c r="QH29" s="5"/>
      <c r="QI29" s="5"/>
      <c r="QJ29" s="5"/>
      <c r="QK29" s="5"/>
      <c r="QL29" s="5"/>
      <c r="QM29" s="5"/>
      <c r="QN29" s="5"/>
      <c r="QO29" s="5"/>
      <c r="QP29" s="5"/>
      <c r="QQ29" s="5"/>
      <c r="QR29" s="5"/>
      <c r="QS29" s="5"/>
      <c r="QT29" s="5"/>
      <c r="QU29" s="5"/>
      <c r="QV29" s="5"/>
      <c r="QW29" s="5"/>
      <c r="QX29" s="5"/>
      <c r="QY29" s="5"/>
      <c r="QZ29" s="5"/>
      <c r="RA29" s="5"/>
      <c r="RB29" s="5"/>
      <c r="RC29" s="5"/>
      <c r="RD29" s="5"/>
      <c r="RE29" s="5"/>
      <c r="RF29" s="5"/>
      <c r="RG29" s="5"/>
      <c r="RH29" s="5"/>
      <c r="RI29" s="5"/>
      <c r="RJ29" s="5"/>
      <c r="RK29" s="5"/>
      <c r="RL29" s="5"/>
      <c r="RM29" s="5"/>
      <c r="RN29" s="5"/>
      <c r="RO29" s="5"/>
      <c r="RP29" s="5"/>
      <c r="RQ29" s="5"/>
      <c r="RR29" s="5"/>
      <c r="RS29" s="5"/>
      <c r="RT29" s="5"/>
      <c r="RU29" s="5"/>
      <c r="RV29" s="5"/>
      <c r="RW29" s="5"/>
      <c r="RX29" s="5"/>
      <c r="RY29" s="5"/>
      <c r="RZ29" s="5"/>
      <c r="SA29" s="5"/>
      <c r="SB29" s="5"/>
      <c r="SC29" s="5"/>
      <c r="SD29" s="5"/>
      <c r="SE29" s="5"/>
      <c r="SF29" s="5"/>
      <c r="SG29" s="5"/>
      <c r="SH29" s="5"/>
      <c r="SI29" s="5"/>
      <c r="SJ29" s="5"/>
      <c r="SK29" s="5"/>
      <c r="SL29" s="5"/>
      <c r="SM29" s="5"/>
      <c r="SN29" s="5"/>
      <c r="SO29" s="5"/>
      <c r="SP29" s="5"/>
      <c r="SQ29" s="5"/>
      <c r="SR29" s="5"/>
      <c r="SS29" s="5"/>
      <c r="ST29" s="5"/>
      <c r="SU29" s="5"/>
      <c r="SV29" s="5"/>
      <c r="SW29" s="5"/>
      <c r="SX29" s="5"/>
      <c r="SY29" s="5"/>
      <c r="SZ29" s="5"/>
      <c r="TA29" s="5"/>
      <c r="TB29" s="5"/>
      <c r="TC29" s="5"/>
      <c r="TD29" s="5"/>
      <c r="TE29" s="5"/>
      <c r="TF29" s="5"/>
      <c r="TG29" s="5"/>
      <c r="TH29" s="5"/>
      <c r="TI29" s="5"/>
      <c r="TJ29" s="5"/>
      <c r="TK29" s="5"/>
      <c r="TL29" s="5"/>
      <c r="TM29" s="5"/>
      <c r="TN29" s="5"/>
      <c r="TO29" s="5"/>
      <c r="TP29" s="5"/>
      <c r="TQ29" s="5"/>
      <c r="TR29" s="5"/>
      <c r="TS29" s="5"/>
      <c r="TT29" s="5"/>
      <c r="TU29" s="5"/>
      <c r="TV29" s="5"/>
      <c r="TW29" s="5"/>
      <c r="TX29" s="5"/>
      <c r="TY29" s="5"/>
      <c r="TZ29" s="5"/>
      <c r="UA29" s="5"/>
      <c r="UB29" s="5"/>
      <c r="UC29" s="5"/>
      <c r="UD29" s="5"/>
      <c r="UE29" s="5"/>
      <c r="UF29" s="5"/>
      <c r="UG29" s="5"/>
      <c r="UH29" s="5"/>
      <c r="UI29" s="5"/>
      <c r="UJ29" s="5"/>
      <c r="UK29" s="5"/>
      <c r="UL29" s="5"/>
      <c r="UM29" s="5"/>
      <c r="UN29" s="5"/>
      <c r="UO29" s="5"/>
      <c r="UP29" s="5"/>
      <c r="UQ29" s="5"/>
      <c r="UR29" s="5"/>
    </row>
    <row r="30" spans="2:564" ht="24.95" customHeight="1">
      <c r="B30" s="160" t="s">
        <v>144</v>
      </c>
      <c r="C30" s="161"/>
      <c r="D30" s="161"/>
      <c r="E30" s="148">
        <v>21</v>
      </c>
      <c r="F30" s="149"/>
      <c r="G30" s="149"/>
      <c r="H30" s="150"/>
      <c r="I30" s="130">
        <v>25</v>
      </c>
      <c r="J30" s="130"/>
      <c r="K30" s="130"/>
      <c r="L30" s="184" t="s">
        <v>103</v>
      </c>
      <c r="M30" s="185"/>
      <c r="N30" s="185"/>
      <c r="O30" s="185"/>
      <c r="P30" s="185"/>
      <c r="Q30" s="148" t="s">
        <v>115</v>
      </c>
      <c r="R30" s="149"/>
      <c r="S30" s="149"/>
      <c r="T30" s="149"/>
      <c r="U30" s="150"/>
      <c r="V30" s="173"/>
      <c r="W30" s="174"/>
      <c r="X30" s="174"/>
      <c r="Y30" s="175"/>
      <c r="Z30" s="173"/>
      <c r="AA30" s="174"/>
      <c r="AB30" s="175"/>
      <c r="AC30" s="173">
        <v>17</v>
      </c>
      <c r="AD30" s="174"/>
      <c r="AE30" s="175"/>
      <c r="AF30" s="173">
        <v>18</v>
      </c>
      <c r="AG30" s="174"/>
      <c r="AH30" s="175"/>
      <c r="AI30" s="173">
        <v>10</v>
      </c>
      <c r="AJ30" s="174"/>
      <c r="AK30" s="174"/>
      <c r="AL30" s="174"/>
      <c r="AM30" s="186">
        <f t="shared" si="1"/>
        <v>376</v>
      </c>
      <c r="AN30" s="172"/>
      <c r="AO30" s="172"/>
      <c r="AP30" s="172"/>
      <c r="AQ30" s="172">
        <f t="shared" si="2"/>
        <v>189.61</v>
      </c>
      <c r="AR30" s="172"/>
      <c r="AS30" s="172"/>
      <c r="AT30" s="172"/>
      <c r="AU30" s="187">
        <f t="shared" si="3"/>
        <v>0.71</v>
      </c>
      <c r="AV30" s="188"/>
      <c r="AW30" s="189"/>
      <c r="AX30" s="195">
        <f t="shared" si="4"/>
        <v>1</v>
      </c>
      <c r="AY30" s="196"/>
      <c r="AZ30" s="197"/>
      <c r="BA30" s="198">
        <f t="shared" si="5"/>
        <v>1.2</v>
      </c>
      <c r="BB30" s="198"/>
      <c r="BC30" s="198"/>
      <c r="BD30" s="198">
        <f t="shared" si="6"/>
        <v>1</v>
      </c>
      <c r="BE30" s="198"/>
      <c r="BF30" s="198"/>
      <c r="BG30" s="198">
        <f t="shared" si="7"/>
        <v>0.75</v>
      </c>
      <c r="BH30" s="198"/>
      <c r="BI30" s="198"/>
      <c r="BJ30" s="199">
        <f t="shared" si="8"/>
        <v>16</v>
      </c>
      <c r="BK30" s="199"/>
      <c r="BL30" s="199"/>
      <c r="BM30" s="199"/>
      <c r="BN30" s="200">
        <f t="shared" si="26"/>
        <v>17</v>
      </c>
      <c r="BO30" s="201"/>
      <c r="BP30" s="201"/>
      <c r="BQ30" s="201"/>
      <c r="BR30" s="201"/>
      <c r="BS30" s="202"/>
      <c r="BT30" s="266">
        <f t="shared" si="10"/>
        <v>0.18</v>
      </c>
      <c r="BU30" s="198"/>
      <c r="BV30" s="198"/>
      <c r="BW30" s="198"/>
      <c r="BX30" s="198"/>
      <c r="BY30" s="187">
        <f t="shared" si="11"/>
        <v>1</v>
      </c>
      <c r="BZ30" s="188"/>
      <c r="CA30" s="189"/>
      <c r="CB30" s="198">
        <f t="shared" si="12"/>
        <v>34.130000000000003</v>
      </c>
      <c r="CC30" s="198"/>
      <c r="CD30" s="198"/>
      <c r="CE30" s="267"/>
      <c r="CF30" s="266">
        <f t="shared" si="13"/>
        <v>0.61329999999999996</v>
      </c>
      <c r="CG30" s="198"/>
      <c r="CH30" s="198"/>
      <c r="CI30" s="198"/>
      <c r="CJ30" s="198">
        <f t="shared" si="14"/>
        <v>41.969345599999997</v>
      </c>
      <c r="CK30" s="198"/>
      <c r="CL30" s="198"/>
      <c r="CM30" s="267"/>
      <c r="CN30" s="295">
        <f t="shared" si="15"/>
        <v>0.81</v>
      </c>
      <c r="CO30" s="188"/>
      <c r="CP30" s="188"/>
      <c r="CQ30" s="189"/>
      <c r="CR30" s="198" t="str">
        <f t="shared" si="16"/>
        <v>Sıvılaşma Beklenir</v>
      </c>
      <c r="CS30" s="198"/>
      <c r="CT30" s="198"/>
      <c r="CU30" s="198"/>
      <c r="CV30" s="198"/>
      <c r="CW30" s="198"/>
      <c r="CX30" s="198"/>
      <c r="CY30" s="198"/>
      <c r="CZ30" s="198"/>
      <c r="DA30" s="198"/>
      <c r="DB30" s="267"/>
      <c r="DC30" s="295">
        <f t="shared" si="27"/>
        <v>1.75</v>
      </c>
      <c r="DD30" s="188"/>
      <c r="DE30" s="188"/>
      <c r="DF30" s="189"/>
      <c r="DG30" s="187">
        <f t="shared" si="28"/>
        <v>-0.125</v>
      </c>
      <c r="DH30" s="188"/>
      <c r="DI30" s="188"/>
      <c r="DJ30" s="189"/>
      <c r="DK30" s="187">
        <f t="shared" si="29"/>
        <v>0.68233983237366891</v>
      </c>
      <c r="DL30" s="188"/>
      <c r="DM30" s="188"/>
      <c r="DN30" s="189"/>
      <c r="DO30" s="187">
        <f t="shared" si="20"/>
        <v>-0.14926183833174006</v>
      </c>
      <c r="DP30" s="188"/>
      <c r="DQ30" s="188"/>
      <c r="DR30" s="188"/>
      <c r="DS30" s="401"/>
      <c r="DT30" s="295">
        <f t="shared" si="21"/>
        <v>-0.125</v>
      </c>
      <c r="DU30" s="188"/>
      <c r="DV30" s="188"/>
      <c r="DW30" s="188"/>
      <c r="DX30" s="187">
        <f t="shared" si="22"/>
        <v>0.18999999999999995</v>
      </c>
      <c r="DY30" s="188"/>
      <c r="DZ30" s="188"/>
      <c r="EA30" s="189"/>
      <c r="EB30" s="187">
        <f t="shared" si="23"/>
        <v>-4.1562499999999988E-2</v>
      </c>
      <c r="EC30" s="188"/>
      <c r="ED30" s="188"/>
      <c r="EE30" s="188"/>
      <c r="EF30" s="353"/>
      <c r="ER30" s="49"/>
      <c r="ES30" s="49"/>
      <c r="ET30" s="49"/>
      <c r="EU30" s="23"/>
      <c r="HO30" s="51">
        <f t="shared" si="0"/>
        <v>0.71024508279398602</v>
      </c>
      <c r="HP30" s="52"/>
      <c r="HQ30" s="52">
        <v>25</v>
      </c>
      <c r="HR30" s="52"/>
      <c r="HS30" s="52"/>
      <c r="HT30" s="52"/>
      <c r="HU30" s="53">
        <v>48</v>
      </c>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c r="SB30" s="5"/>
      <c r="SC30" s="5"/>
      <c r="SD30" s="5"/>
      <c r="SE30" s="5"/>
      <c r="SF30" s="5"/>
      <c r="SG30" s="5"/>
      <c r="SH30" s="5"/>
      <c r="SI30" s="5"/>
      <c r="SJ30" s="5"/>
      <c r="SK30" s="5"/>
      <c r="SL30" s="5"/>
      <c r="SM30" s="5"/>
      <c r="SN30" s="5"/>
      <c r="SO30" s="5"/>
      <c r="SP30" s="5"/>
      <c r="SQ30" s="5"/>
      <c r="SR30" s="5"/>
      <c r="SS30" s="5"/>
      <c r="ST30" s="5"/>
      <c r="SU30" s="5"/>
      <c r="SV30" s="5"/>
      <c r="SW30" s="5"/>
      <c r="SX30" s="5"/>
      <c r="SY30" s="5"/>
      <c r="SZ30" s="5"/>
      <c r="TA30" s="5"/>
      <c r="TB30" s="5"/>
      <c r="TC30" s="5"/>
      <c r="TD30" s="5"/>
      <c r="TE30" s="5"/>
      <c r="TF30" s="5"/>
      <c r="TG30" s="5"/>
      <c r="TH30" s="5"/>
      <c r="TI30" s="5"/>
      <c r="TJ30" s="5"/>
      <c r="TK30" s="5"/>
      <c r="TL30" s="5"/>
      <c r="TM30" s="5"/>
      <c r="TN30" s="5"/>
      <c r="TO30" s="5"/>
      <c r="TP30" s="5"/>
      <c r="TQ30" s="5"/>
      <c r="TR30" s="5"/>
      <c r="TS30" s="5"/>
      <c r="TT30" s="5"/>
      <c r="TU30" s="5"/>
      <c r="TV30" s="5"/>
      <c r="TW30" s="5"/>
      <c r="TX30" s="5"/>
      <c r="TY30" s="5"/>
      <c r="TZ30" s="5"/>
      <c r="UA30" s="5"/>
      <c r="UB30" s="5"/>
      <c r="UC30" s="5"/>
      <c r="UD30" s="5"/>
      <c r="UE30" s="5"/>
      <c r="UF30" s="5"/>
      <c r="UG30" s="5"/>
      <c r="UH30" s="5"/>
      <c r="UI30" s="5"/>
      <c r="UJ30" s="5"/>
      <c r="UK30" s="5"/>
      <c r="UL30" s="5"/>
      <c r="UM30" s="5"/>
      <c r="UN30" s="5"/>
      <c r="UO30" s="5"/>
      <c r="UP30" s="5"/>
      <c r="UQ30" s="5"/>
      <c r="UR30" s="5"/>
    </row>
    <row r="31" spans="2:564" ht="24.95" customHeight="1" thickBot="1">
      <c r="B31" s="285" t="s">
        <v>145</v>
      </c>
      <c r="C31" s="286"/>
      <c r="D31" s="286"/>
      <c r="E31" s="288"/>
      <c r="F31" s="289"/>
      <c r="G31" s="289"/>
      <c r="H31" s="290"/>
      <c r="I31" s="287"/>
      <c r="J31" s="287"/>
      <c r="K31" s="287"/>
      <c r="L31" s="184"/>
      <c r="M31" s="185"/>
      <c r="N31" s="185"/>
      <c r="O31" s="185"/>
      <c r="P31" s="185"/>
      <c r="Q31" s="148" t="s">
        <v>115</v>
      </c>
      <c r="R31" s="149"/>
      <c r="S31" s="149"/>
      <c r="T31" s="149"/>
      <c r="U31" s="150"/>
      <c r="V31" s="173"/>
      <c r="W31" s="174"/>
      <c r="X31" s="174"/>
      <c r="Y31" s="175"/>
      <c r="Z31" s="173"/>
      <c r="AA31" s="174"/>
      <c r="AB31" s="175"/>
      <c r="AC31" s="176"/>
      <c r="AD31" s="177"/>
      <c r="AE31" s="178"/>
      <c r="AF31" s="176"/>
      <c r="AG31" s="177"/>
      <c r="AH31" s="178"/>
      <c r="AI31" s="173"/>
      <c r="AJ31" s="174"/>
      <c r="AK31" s="174"/>
      <c r="AL31" s="174"/>
      <c r="AM31" s="186" t="str">
        <f t="shared" si="1"/>
        <v/>
      </c>
      <c r="AN31" s="172"/>
      <c r="AO31" s="172"/>
      <c r="AP31" s="172"/>
      <c r="AQ31" s="172" t="str">
        <f t="shared" si="2"/>
        <v/>
      </c>
      <c r="AR31" s="172"/>
      <c r="AS31" s="172"/>
      <c r="AT31" s="172"/>
      <c r="AU31" s="187" t="str">
        <f t="shared" si="3"/>
        <v/>
      </c>
      <c r="AV31" s="188"/>
      <c r="AW31" s="189"/>
      <c r="AX31" s="195" t="str">
        <f t="shared" si="4"/>
        <v/>
      </c>
      <c r="AY31" s="196"/>
      <c r="AZ31" s="197"/>
      <c r="BA31" s="198" t="str">
        <f t="shared" si="5"/>
        <v/>
      </c>
      <c r="BB31" s="198"/>
      <c r="BC31" s="198"/>
      <c r="BD31" s="198" t="str">
        <f t="shared" si="6"/>
        <v/>
      </c>
      <c r="BE31" s="198"/>
      <c r="BF31" s="198"/>
      <c r="BG31" s="198" t="str">
        <f t="shared" si="7"/>
        <v/>
      </c>
      <c r="BH31" s="198"/>
      <c r="BI31" s="198"/>
      <c r="BJ31" s="199" t="str">
        <f t="shared" si="8"/>
        <v/>
      </c>
      <c r="BK31" s="199"/>
      <c r="BL31" s="199"/>
      <c r="BM31" s="199"/>
      <c r="BN31" s="200" t="str">
        <f t="shared" si="26"/>
        <v/>
      </c>
      <c r="BO31" s="201"/>
      <c r="BP31" s="201"/>
      <c r="BQ31" s="201"/>
      <c r="BR31" s="201"/>
      <c r="BS31" s="202"/>
      <c r="BT31" s="266" t="str">
        <f t="shared" si="10"/>
        <v/>
      </c>
      <c r="BU31" s="198"/>
      <c r="BV31" s="198"/>
      <c r="BW31" s="198"/>
      <c r="BX31" s="198"/>
      <c r="BY31" s="187" t="str">
        <f t="shared" si="11"/>
        <v/>
      </c>
      <c r="BZ31" s="188"/>
      <c r="CA31" s="189"/>
      <c r="CB31" s="198" t="str">
        <f t="shared" si="12"/>
        <v/>
      </c>
      <c r="CC31" s="198"/>
      <c r="CD31" s="198"/>
      <c r="CE31" s="267"/>
      <c r="CF31" s="266" t="str">
        <f t="shared" si="13"/>
        <v/>
      </c>
      <c r="CG31" s="198"/>
      <c r="CH31" s="198"/>
      <c r="CI31" s="198"/>
      <c r="CJ31" s="198" t="str">
        <f t="shared" si="14"/>
        <v/>
      </c>
      <c r="CK31" s="198"/>
      <c r="CL31" s="198"/>
      <c r="CM31" s="267"/>
      <c r="CN31" s="295" t="str">
        <f t="shared" si="15"/>
        <v/>
      </c>
      <c r="CO31" s="188"/>
      <c r="CP31" s="188"/>
      <c r="CQ31" s="189"/>
      <c r="CR31" s="198" t="str">
        <f t="shared" si="16"/>
        <v/>
      </c>
      <c r="CS31" s="198"/>
      <c r="CT31" s="198"/>
      <c r="CU31" s="198"/>
      <c r="CV31" s="198"/>
      <c r="CW31" s="198"/>
      <c r="CX31" s="198"/>
      <c r="CY31" s="198"/>
      <c r="CZ31" s="198"/>
      <c r="DA31" s="198"/>
      <c r="DB31" s="267"/>
      <c r="DC31" s="295" t="str">
        <f t="shared" si="27"/>
        <v/>
      </c>
      <c r="DD31" s="188"/>
      <c r="DE31" s="188"/>
      <c r="DF31" s="189"/>
      <c r="DG31" s="187" t="str">
        <f t="shared" si="28"/>
        <v/>
      </c>
      <c r="DH31" s="188"/>
      <c r="DI31" s="188"/>
      <c r="DJ31" s="189"/>
      <c r="DK31" s="187" t="str">
        <f t="shared" si="29"/>
        <v/>
      </c>
      <c r="DL31" s="188"/>
      <c r="DM31" s="188"/>
      <c r="DN31" s="189"/>
      <c r="DO31" s="187" t="str">
        <f t="shared" si="20"/>
        <v/>
      </c>
      <c r="DP31" s="188"/>
      <c r="DQ31" s="188"/>
      <c r="DR31" s="188"/>
      <c r="DS31" s="401"/>
      <c r="DT31" s="295" t="str">
        <f t="shared" si="21"/>
        <v/>
      </c>
      <c r="DU31" s="188"/>
      <c r="DV31" s="188"/>
      <c r="DW31" s="188"/>
      <c r="DX31" s="187" t="str">
        <f t="shared" si="22"/>
        <v/>
      </c>
      <c r="DY31" s="188"/>
      <c r="DZ31" s="188"/>
      <c r="EA31" s="189"/>
      <c r="EB31" s="187" t="str">
        <f t="shared" si="23"/>
        <v/>
      </c>
      <c r="EC31" s="188"/>
      <c r="ED31" s="188"/>
      <c r="EE31" s="188"/>
      <c r="EF31" s="353"/>
      <c r="ER31" s="49"/>
      <c r="ES31" s="49"/>
      <c r="ET31" s="49"/>
      <c r="EU31" s="23"/>
      <c r="HO31" s="51" t="e">
        <f t="shared" si="0"/>
        <v>#VALUE!</v>
      </c>
      <c r="HP31" s="52"/>
      <c r="HQ31" s="52">
        <v>30</v>
      </c>
      <c r="HR31" s="52"/>
      <c r="HS31" s="52"/>
      <c r="HT31" s="52"/>
      <c r="HU31" s="53">
        <v>48</v>
      </c>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c r="SK31" s="5"/>
      <c r="SL31" s="5"/>
      <c r="SM31" s="5"/>
      <c r="SN31" s="5"/>
      <c r="SO31" s="5"/>
      <c r="SP31" s="5"/>
      <c r="SQ31" s="5"/>
      <c r="SR31" s="5"/>
      <c r="SS31" s="5"/>
      <c r="ST31" s="5"/>
      <c r="SU31" s="5"/>
      <c r="SV31" s="5"/>
      <c r="SW31" s="5"/>
      <c r="SX31" s="5"/>
      <c r="SY31" s="5"/>
      <c r="SZ31" s="5"/>
      <c r="TA31" s="5"/>
      <c r="TB31" s="5"/>
      <c r="TC31" s="5"/>
      <c r="TD31" s="5"/>
      <c r="TE31" s="5"/>
      <c r="TF31" s="5"/>
      <c r="TG31" s="5"/>
      <c r="TH31" s="5"/>
      <c r="TI31" s="5"/>
      <c r="TJ31" s="5"/>
      <c r="TK31" s="5"/>
      <c r="TL31" s="5"/>
      <c r="TM31" s="5"/>
      <c r="TN31" s="5"/>
      <c r="TO31" s="5"/>
      <c r="TP31" s="5"/>
      <c r="TQ31" s="5"/>
      <c r="TR31" s="5"/>
      <c r="TS31" s="5"/>
      <c r="TT31" s="5"/>
      <c r="TU31" s="5"/>
      <c r="TV31" s="5"/>
      <c r="TW31" s="5"/>
      <c r="TX31" s="5"/>
      <c r="TY31" s="5"/>
      <c r="TZ31" s="5"/>
      <c r="UA31" s="5"/>
      <c r="UB31" s="5"/>
      <c r="UC31" s="5"/>
      <c r="UD31" s="5"/>
      <c r="UE31" s="5"/>
      <c r="UF31" s="5"/>
      <c r="UG31" s="5"/>
      <c r="UH31" s="5"/>
      <c r="UI31" s="5"/>
      <c r="UJ31" s="5"/>
      <c r="UK31" s="5"/>
      <c r="UL31" s="5"/>
      <c r="UM31" s="5"/>
      <c r="UN31" s="5"/>
      <c r="UO31" s="5"/>
      <c r="UP31" s="5"/>
      <c r="UQ31" s="5"/>
      <c r="UR31" s="5"/>
    </row>
    <row r="32" spans="2:564" ht="24.95" customHeight="1" thickTop="1" thickBot="1">
      <c r="B32" s="291" t="s">
        <v>209</v>
      </c>
      <c r="C32" s="292"/>
      <c r="D32" s="293"/>
      <c r="E32" s="294">
        <v>22</v>
      </c>
      <c r="F32" s="294"/>
      <c r="G32" s="294"/>
      <c r="H32" s="294"/>
      <c r="I32" s="190" t="s">
        <v>211</v>
      </c>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1"/>
      <c r="AM32" s="270"/>
      <c r="AN32" s="271"/>
      <c r="AO32" s="271"/>
      <c r="AP32" s="271"/>
      <c r="AQ32" s="271"/>
      <c r="AR32" s="271"/>
      <c r="AS32" s="271"/>
      <c r="AT32" s="271"/>
      <c r="AU32" s="273"/>
      <c r="AV32" s="273"/>
      <c r="AW32" s="273"/>
      <c r="AX32" s="277"/>
      <c r="AY32" s="278"/>
      <c r="AZ32" s="279"/>
      <c r="BA32" s="273"/>
      <c r="BB32" s="273"/>
      <c r="BC32" s="273"/>
      <c r="BD32" s="273"/>
      <c r="BE32" s="273"/>
      <c r="BF32" s="273"/>
      <c r="BG32" s="273"/>
      <c r="BH32" s="273"/>
      <c r="BI32" s="273"/>
      <c r="BJ32" s="280"/>
      <c r="BK32" s="280"/>
      <c r="BL32" s="280"/>
      <c r="BM32" s="280"/>
      <c r="BN32" s="282"/>
      <c r="BO32" s="283"/>
      <c r="BP32" s="283"/>
      <c r="BQ32" s="283"/>
      <c r="BR32" s="283"/>
      <c r="BS32" s="284"/>
      <c r="BT32" s="272"/>
      <c r="BU32" s="273"/>
      <c r="BV32" s="273"/>
      <c r="BW32" s="273"/>
      <c r="BX32" s="273"/>
      <c r="BY32" s="274"/>
      <c r="BZ32" s="275"/>
      <c r="CA32" s="272"/>
      <c r="CB32" s="273"/>
      <c r="CC32" s="273"/>
      <c r="CD32" s="273"/>
      <c r="CE32" s="276"/>
      <c r="CF32" s="281"/>
      <c r="CG32" s="273"/>
      <c r="CH32" s="273"/>
      <c r="CI32" s="273"/>
      <c r="CJ32" s="273"/>
      <c r="CK32" s="273"/>
      <c r="CL32" s="273"/>
      <c r="CM32" s="276"/>
      <c r="CN32" s="396"/>
      <c r="CO32" s="275"/>
      <c r="CP32" s="275"/>
      <c r="CQ32" s="272"/>
      <c r="CR32" s="273"/>
      <c r="CS32" s="273"/>
      <c r="CT32" s="273"/>
      <c r="CU32" s="273"/>
      <c r="CV32" s="273"/>
      <c r="CW32" s="273"/>
      <c r="CX32" s="273"/>
      <c r="CY32" s="273"/>
      <c r="CZ32" s="273"/>
      <c r="DA32" s="273"/>
      <c r="DB32" s="276"/>
      <c r="DC32" s="396"/>
      <c r="DD32" s="275"/>
      <c r="DE32" s="275"/>
      <c r="DF32" s="397"/>
      <c r="DG32" s="416">
        <f>+SUM(DO17:DS31)</f>
        <v>45.080149665466095</v>
      </c>
      <c r="DH32" s="417"/>
      <c r="DI32" s="417"/>
      <c r="DJ32" s="417"/>
      <c r="DK32" s="417"/>
      <c r="DL32" s="417"/>
      <c r="DM32" s="418" t="str">
        <f>IF(DG32=0,"Sıvılaşma Yok",IF(DG32&lt;15,"Çok Düşük",IF(DG32&lt;35,"Düşük",IF(DG32&lt;65,"Orta",IF(DG32&lt;85,"Yüksek",IF(DG32&lt;100,"Çok Yüksek","-"))))))</f>
        <v>Orta</v>
      </c>
      <c r="DN32" s="419"/>
      <c r="DO32" s="419"/>
      <c r="DP32" s="419"/>
      <c r="DQ32" s="419"/>
      <c r="DR32" s="419"/>
      <c r="DS32" s="419"/>
      <c r="DT32" s="402">
        <f>+SUM(EB17:EF31)</f>
        <v>16.704062499999999</v>
      </c>
      <c r="DU32" s="403"/>
      <c r="DV32" s="403"/>
      <c r="DW32" s="403"/>
      <c r="DX32" s="403"/>
      <c r="DY32" s="404"/>
      <c r="DZ32" s="398" t="str">
        <f>IF(DT32=0,"Çok Düşük",IF(DT32&lt;=5,"Düşük",IF(DT32&lt;=15,"Yüksek",IF(DT32&gt;15,"Çok Yüksek"))))</f>
        <v>Çok Yüksek</v>
      </c>
      <c r="EA32" s="399"/>
      <c r="EB32" s="399"/>
      <c r="EC32" s="399"/>
      <c r="ED32" s="399"/>
      <c r="EE32" s="399"/>
      <c r="EF32" s="400"/>
      <c r="EH32" s="59"/>
      <c r="EI32" s="59"/>
      <c r="EJ32" s="59"/>
      <c r="EK32" s="23"/>
      <c r="EL32" s="38"/>
      <c r="EM32" s="38"/>
      <c r="EN32" s="38"/>
      <c r="HO32" s="54" t="e">
        <f t="shared" si="0"/>
        <v>#DIV/0!</v>
      </c>
      <c r="HP32" s="55"/>
      <c r="HQ32" s="55">
        <v>30</v>
      </c>
      <c r="HR32" s="55"/>
      <c r="HS32" s="55"/>
      <c r="HT32" s="55"/>
      <c r="HU32" s="56">
        <v>48</v>
      </c>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c r="RP32" s="5"/>
      <c r="RQ32" s="5"/>
      <c r="RR32" s="5"/>
      <c r="RS32" s="5"/>
      <c r="RT32" s="5"/>
      <c r="RU32" s="5"/>
      <c r="RV32" s="5"/>
      <c r="RW32" s="5"/>
      <c r="RX32" s="5"/>
      <c r="RY32" s="5"/>
      <c r="RZ32" s="5"/>
      <c r="SA32" s="5"/>
      <c r="SB32" s="5"/>
      <c r="SC32" s="5"/>
      <c r="SD32" s="5"/>
      <c r="SE32" s="5"/>
      <c r="SF32" s="5"/>
      <c r="SG32" s="5"/>
      <c r="SH32" s="5"/>
      <c r="SI32" s="5"/>
      <c r="SJ32" s="5"/>
      <c r="SK32" s="5"/>
      <c r="SL32" s="5"/>
      <c r="SM32" s="5"/>
      <c r="SN32" s="5"/>
      <c r="SO32" s="5"/>
      <c r="SP32" s="5"/>
      <c r="SQ32" s="5"/>
      <c r="SR32" s="5"/>
      <c r="SS32" s="5"/>
      <c r="ST32" s="5"/>
      <c r="SU32" s="5"/>
      <c r="SV32" s="5"/>
      <c r="SW32" s="5"/>
      <c r="SX32" s="5"/>
      <c r="SY32" s="5"/>
      <c r="SZ32" s="5"/>
      <c r="TA32" s="5"/>
      <c r="TB32" s="5"/>
      <c r="TC32" s="5"/>
      <c r="TD32" s="5"/>
      <c r="TE32" s="5"/>
      <c r="TF32" s="5"/>
      <c r="TG32" s="5"/>
      <c r="TH32" s="5"/>
      <c r="TI32" s="5"/>
      <c r="TJ32" s="5"/>
      <c r="TK32" s="5"/>
      <c r="TL32" s="5"/>
      <c r="TM32" s="5"/>
      <c r="TN32" s="5"/>
      <c r="TO32" s="5"/>
      <c r="TP32" s="5"/>
      <c r="TQ32" s="5"/>
      <c r="TR32" s="5"/>
      <c r="TS32" s="5"/>
      <c r="TT32" s="5"/>
      <c r="TU32" s="5"/>
      <c r="TV32" s="5"/>
      <c r="TW32" s="5"/>
      <c r="TX32" s="5"/>
      <c r="TY32" s="5"/>
      <c r="TZ32" s="5"/>
      <c r="UA32" s="5"/>
      <c r="UB32" s="5"/>
      <c r="UC32" s="5"/>
      <c r="UD32" s="5"/>
      <c r="UE32" s="5"/>
      <c r="UF32" s="5"/>
      <c r="UG32" s="5"/>
      <c r="UH32" s="5"/>
      <c r="UI32" s="5"/>
      <c r="UJ32" s="5"/>
      <c r="UK32" s="5"/>
      <c r="UL32" s="5"/>
      <c r="UM32" s="5"/>
      <c r="UN32" s="5"/>
      <c r="UO32" s="5"/>
      <c r="UP32" s="5"/>
      <c r="UQ32" s="5"/>
      <c r="UR32" s="5"/>
    </row>
    <row r="33" spans="2:229" s="5" customFormat="1" ht="3" customHeight="1">
      <c r="B33" s="64"/>
      <c r="C33" s="10"/>
      <c r="D33" s="10"/>
      <c r="E33" s="11"/>
      <c r="F33" s="11"/>
      <c r="G33" s="11"/>
      <c r="H33" s="11"/>
      <c r="I33" s="12"/>
      <c r="J33" s="12"/>
      <c r="K33" s="12"/>
      <c r="L33" s="12"/>
      <c r="M33" s="12"/>
      <c r="N33" s="12"/>
      <c r="O33" s="12"/>
      <c r="P33" s="12"/>
      <c r="Q33" s="11"/>
      <c r="R33" s="11"/>
      <c r="S33" s="11"/>
      <c r="T33" s="11"/>
      <c r="U33" s="11"/>
      <c r="V33" s="13"/>
      <c r="W33" s="13"/>
      <c r="X33" s="13"/>
      <c r="Y33" s="13"/>
      <c r="Z33" s="14"/>
      <c r="AA33" s="14"/>
      <c r="AB33" s="14"/>
      <c r="AC33" s="14"/>
      <c r="AD33" s="14"/>
      <c r="AE33" s="14"/>
      <c r="AF33" s="14"/>
      <c r="AG33" s="14"/>
      <c r="AH33" s="14"/>
      <c r="AI33" s="14"/>
      <c r="AJ33" s="14"/>
      <c r="AK33" s="14"/>
      <c r="AL33" s="14"/>
      <c r="AM33" s="11"/>
      <c r="AN33" s="11"/>
      <c r="AO33" s="11"/>
      <c r="AP33" s="11"/>
      <c r="AQ33" s="11"/>
      <c r="AR33" s="11"/>
      <c r="AS33" s="11"/>
      <c r="AT33" s="11"/>
      <c r="AU33" s="15"/>
      <c r="AV33" s="15"/>
      <c r="AW33" s="15"/>
      <c r="AX33" s="16"/>
      <c r="AY33" s="16"/>
      <c r="AZ33" s="16"/>
      <c r="BA33" s="15"/>
      <c r="BB33" s="15"/>
      <c r="BC33" s="15"/>
      <c r="BD33" s="15"/>
      <c r="BE33" s="15"/>
      <c r="BF33" s="15"/>
      <c r="BG33" s="15"/>
      <c r="BH33" s="15"/>
      <c r="BI33" s="15"/>
      <c r="BJ33" s="17"/>
      <c r="BK33" s="17"/>
      <c r="BL33" s="17"/>
      <c r="BM33" s="17"/>
      <c r="BN33" s="17"/>
      <c r="BO33" s="17"/>
      <c r="BP33" s="17"/>
      <c r="BQ33" s="17"/>
      <c r="BR33" s="17"/>
      <c r="BS33" s="17"/>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8"/>
      <c r="DD33" s="18"/>
      <c r="DE33" s="18"/>
      <c r="DF33" s="18"/>
      <c r="DG33" s="18"/>
      <c r="DH33" s="18"/>
      <c r="DI33" s="18"/>
      <c r="DJ33" s="18"/>
      <c r="DK33" s="18"/>
      <c r="DL33" s="18"/>
      <c r="DM33" s="18"/>
      <c r="DN33" s="19"/>
      <c r="DO33" s="19"/>
      <c r="DP33" s="19"/>
      <c r="DQ33" s="19"/>
      <c r="DR33" s="20"/>
      <c r="DS33" s="20"/>
      <c r="DT33" s="20"/>
      <c r="DU33" s="20"/>
      <c r="DV33" s="21"/>
      <c r="DW33" s="21"/>
      <c r="DX33" s="21"/>
      <c r="DY33" s="21"/>
      <c r="DZ33" s="20"/>
      <c r="EA33" s="20"/>
      <c r="EB33" s="20"/>
      <c r="EC33" s="20"/>
      <c r="ED33" s="22"/>
      <c r="EE33" s="22"/>
      <c r="EF33" s="65"/>
      <c r="EG33" s="39"/>
      <c r="EH33" s="39"/>
      <c r="EI33" s="39"/>
      <c r="EJ33" s="39"/>
      <c r="EK33" s="40"/>
      <c r="EL33" s="40"/>
      <c r="EM33" s="40"/>
      <c r="EN33" s="40"/>
      <c r="EO33" s="40"/>
      <c r="EP33" s="40"/>
      <c r="EQ33" s="40"/>
      <c r="ER33" s="40"/>
      <c r="ES33" s="23"/>
      <c r="HO33" s="23"/>
      <c r="HP33" s="23"/>
      <c r="HQ33" s="23"/>
      <c r="HR33" s="23"/>
      <c r="HS33" s="23"/>
      <c r="HT33" s="23"/>
      <c r="HU33" s="23"/>
    </row>
    <row r="34" spans="2:229" s="5" customFormat="1" ht="15" customHeight="1">
      <c r="B34" s="410" t="s">
        <v>239</v>
      </c>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1"/>
      <c r="AZ34" s="411"/>
      <c r="BA34" s="411"/>
      <c r="BB34" s="411"/>
      <c r="BC34" s="411"/>
      <c r="BD34" s="411"/>
      <c r="BE34" s="411"/>
      <c r="BF34" s="411"/>
      <c r="BG34" s="411"/>
      <c r="BH34" s="411"/>
      <c r="BI34" s="411"/>
      <c r="BJ34" s="411"/>
      <c r="BK34" s="411"/>
      <c r="BL34" s="411"/>
      <c r="BM34" s="411"/>
      <c r="BN34" s="411"/>
      <c r="BO34" s="411"/>
      <c r="BP34" s="411"/>
      <c r="BQ34" s="411"/>
      <c r="BR34" s="411"/>
      <c r="BS34" s="411"/>
      <c r="BT34" s="411"/>
      <c r="BU34" s="411"/>
      <c r="BV34" s="411"/>
      <c r="BW34" s="411"/>
      <c r="BX34" s="411"/>
      <c r="BY34" s="411"/>
      <c r="BZ34" s="411"/>
      <c r="CA34" s="411"/>
      <c r="CB34" s="411"/>
      <c r="CC34" s="411"/>
      <c r="CD34" s="411"/>
      <c r="CE34" s="411"/>
      <c r="CF34" s="411"/>
      <c r="CG34" s="411"/>
      <c r="CH34" s="411"/>
      <c r="CI34" s="411"/>
      <c r="CJ34" s="411"/>
      <c r="CK34" s="411"/>
      <c r="CL34" s="411"/>
      <c r="CM34" s="411"/>
      <c r="CN34" s="411"/>
      <c r="CO34" s="411"/>
      <c r="CP34" s="411"/>
      <c r="CQ34" s="411"/>
      <c r="CR34" s="411"/>
      <c r="CS34" s="411"/>
      <c r="CT34" s="411"/>
      <c r="CU34" s="411"/>
      <c r="CV34" s="411"/>
      <c r="CW34" s="411"/>
      <c r="CX34" s="411"/>
      <c r="CY34" s="411"/>
      <c r="CZ34" s="411"/>
      <c r="DA34" s="411"/>
      <c r="DB34" s="411"/>
      <c r="DC34" s="411"/>
      <c r="DD34" s="411"/>
      <c r="DE34" s="411"/>
      <c r="DF34" s="411"/>
      <c r="DG34" s="411"/>
      <c r="DH34" s="411"/>
      <c r="DI34" s="411"/>
      <c r="DJ34" s="411"/>
      <c r="DK34" s="411"/>
      <c r="DL34" s="411"/>
      <c r="DM34" s="411"/>
      <c r="DN34" s="411"/>
      <c r="DO34" s="411"/>
      <c r="DP34" s="411"/>
      <c r="DQ34" s="411"/>
      <c r="DR34" s="411"/>
      <c r="DS34" s="411"/>
      <c r="DT34" s="411"/>
      <c r="DU34" s="411"/>
      <c r="DV34" s="411"/>
      <c r="DW34" s="411"/>
      <c r="DX34" s="411"/>
      <c r="DY34" s="411"/>
      <c r="DZ34" s="411"/>
      <c r="EA34" s="411"/>
      <c r="EB34" s="411"/>
      <c r="EC34" s="411"/>
      <c r="ED34" s="411"/>
      <c r="EE34" s="411"/>
      <c r="EF34" s="412"/>
      <c r="EG34" s="41"/>
      <c r="EH34" s="41"/>
      <c r="EI34" s="41"/>
      <c r="EJ34" s="41"/>
      <c r="EK34" s="41"/>
      <c r="EL34" s="41"/>
      <c r="EM34" s="41"/>
      <c r="EN34" s="41"/>
      <c r="EO34" s="41"/>
      <c r="EP34" s="41"/>
      <c r="EQ34" s="41"/>
      <c r="ER34" s="41"/>
      <c r="ES34" s="23"/>
    </row>
    <row r="35" spans="2:229" s="5" customFormat="1" ht="15" customHeight="1" thickBot="1">
      <c r="B35" s="413"/>
      <c r="C35" s="414"/>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4"/>
      <c r="AM35" s="414"/>
      <c r="AN35" s="414"/>
      <c r="AO35" s="414"/>
      <c r="AP35" s="414"/>
      <c r="AQ35" s="414"/>
      <c r="AR35" s="414"/>
      <c r="AS35" s="414"/>
      <c r="AT35" s="414"/>
      <c r="AU35" s="414"/>
      <c r="AV35" s="414"/>
      <c r="AW35" s="414"/>
      <c r="AX35" s="414"/>
      <c r="AY35" s="414"/>
      <c r="AZ35" s="414"/>
      <c r="BA35" s="414"/>
      <c r="BB35" s="414"/>
      <c r="BC35" s="414"/>
      <c r="BD35" s="414"/>
      <c r="BE35" s="414"/>
      <c r="BF35" s="414"/>
      <c r="BG35" s="414"/>
      <c r="BH35" s="414"/>
      <c r="BI35" s="414"/>
      <c r="BJ35" s="414"/>
      <c r="BK35" s="414"/>
      <c r="BL35" s="414"/>
      <c r="BM35" s="414"/>
      <c r="BN35" s="414"/>
      <c r="BO35" s="414"/>
      <c r="BP35" s="414"/>
      <c r="BQ35" s="414"/>
      <c r="BR35" s="414"/>
      <c r="BS35" s="414"/>
      <c r="BT35" s="414"/>
      <c r="BU35" s="414"/>
      <c r="BV35" s="414"/>
      <c r="BW35" s="414"/>
      <c r="BX35" s="414"/>
      <c r="BY35" s="414"/>
      <c r="BZ35" s="414"/>
      <c r="CA35" s="414"/>
      <c r="CB35" s="414"/>
      <c r="CC35" s="414"/>
      <c r="CD35" s="414"/>
      <c r="CE35" s="414"/>
      <c r="CF35" s="414"/>
      <c r="CG35" s="414"/>
      <c r="CH35" s="414"/>
      <c r="CI35" s="414"/>
      <c r="CJ35" s="414"/>
      <c r="CK35" s="414"/>
      <c r="CL35" s="414"/>
      <c r="CM35" s="414"/>
      <c r="CN35" s="414"/>
      <c r="CO35" s="414"/>
      <c r="CP35" s="414"/>
      <c r="CQ35" s="414"/>
      <c r="CR35" s="414"/>
      <c r="CS35" s="414"/>
      <c r="CT35" s="414"/>
      <c r="CU35" s="414"/>
      <c r="CV35" s="414"/>
      <c r="CW35" s="414"/>
      <c r="CX35" s="414"/>
      <c r="CY35" s="414"/>
      <c r="CZ35" s="414"/>
      <c r="DA35" s="414"/>
      <c r="DB35" s="414"/>
      <c r="DC35" s="414"/>
      <c r="DD35" s="414"/>
      <c r="DE35" s="414"/>
      <c r="DF35" s="414"/>
      <c r="DG35" s="414"/>
      <c r="DH35" s="414"/>
      <c r="DI35" s="414"/>
      <c r="DJ35" s="414"/>
      <c r="DK35" s="414"/>
      <c r="DL35" s="414"/>
      <c r="DM35" s="414"/>
      <c r="DN35" s="414"/>
      <c r="DO35" s="414"/>
      <c r="DP35" s="414"/>
      <c r="DQ35" s="414"/>
      <c r="DR35" s="414"/>
      <c r="DS35" s="414"/>
      <c r="DT35" s="414"/>
      <c r="DU35" s="414"/>
      <c r="DV35" s="414"/>
      <c r="DW35" s="414"/>
      <c r="DX35" s="414"/>
      <c r="DY35" s="414"/>
      <c r="DZ35" s="414"/>
      <c r="EA35" s="414"/>
      <c r="EB35" s="414"/>
      <c r="EC35" s="414"/>
      <c r="ED35" s="414"/>
      <c r="EE35" s="414"/>
      <c r="EF35" s="415"/>
      <c r="EG35" s="41"/>
      <c r="EH35" s="41"/>
      <c r="EI35" s="41"/>
      <c r="EJ35" s="41"/>
      <c r="EK35" s="41"/>
      <c r="EL35" s="41"/>
      <c r="EM35" s="41"/>
      <c r="EN35" s="41"/>
      <c r="EO35" s="41"/>
      <c r="EP35" s="41"/>
      <c r="EQ35" s="41"/>
      <c r="ER35" s="41"/>
    </row>
    <row r="36" spans="2:229" s="5" customFormat="1" ht="9.9499999999999993" customHeight="1" thickTop="1">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row>
    <row r="37" spans="2:229" s="5" customFormat="1">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row>
    <row r="38" spans="2:229" s="5" customFormat="1" ht="16.5" customHeight="1">
      <c r="AJ38" s="44"/>
      <c r="AK38" s="44"/>
      <c r="AL38" s="44"/>
      <c r="AM38" s="44"/>
      <c r="CU38" s="45"/>
      <c r="CV38" s="23"/>
      <c r="CW38" s="23"/>
      <c r="CX38" s="23"/>
      <c r="CY38" s="23"/>
      <c r="DZ38" s="26"/>
      <c r="EA38" s="26"/>
      <c r="EB38" s="26"/>
      <c r="EC38" s="26"/>
      <c r="ED38" s="26"/>
      <c r="EE38" s="26"/>
      <c r="EF38" s="26"/>
      <c r="EG38" s="26"/>
      <c r="EH38" s="26"/>
      <c r="EI38" s="26"/>
      <c r="EJ38" s="26"/>
      <c r="EK38" s="26"/>
      <c r="EL38" s="26"/>
      <c r="EM38" s="26"/>
      <c r="EN38" s="26"/>
      <c r="EO38" s="26"/>
      <c r="EP38" s="26"/>
      <c r="EQ38" s="26"/>
      <c r="ER38" s="26"/>
      <c r="ES38" s="26"/>
    </row>
    <row r="39" spans="2:229" s="5" customFormat="1">
      <c r="AJ39" s="46"/>
      <c r="AK39" s="47"/>
      <c r="AL39" s="47"/>
      <c r="AM39" s="47"/>
      <c r="CU39" s="45"/>
      <c r="CV39" s="23"/>
      <c r="CW39" s="23"/>
      <c r="CX39" s="23"/>
      <c r="CY39" s="23"/>
      <c r="DZ39" s="26"/>
      <c r="EA39" s="26"/>
      <c r="EB39" s="26"/>
      <c r="EC39" s="26"/>
      <c r="ED39" s="26"/>
      <c r="EE39" s="26"/>
      <c r="EF39" s="26"/>
      <c r="EG39" s="26"/>
      <c r="EH39" s="26"/>
      <c r="EI39" s="26"/>
      <c r="EJ39" s="26"/>
      <c r="EK39" s="26"/>
      <c r="EL39" s="26"/>
      <c r="EM39" s="26"/>
      <c r="EN39" s="26"/>
      <c r="EO39" s="26"/>
      <c r="EP39" s="26"/>
      <c r="EQ39" s="26"/>
      <c r="ER39" s="26"/>
      <c r="ES39" s="26"/>
    </row>
    <row r="40" spans="2:229" s="5" customFormat="1" ht="18.95" customHeight="1">
      <c r="AJ40" s="48"/>
      <c r="AK40" s="48"/>
      <c r="AL40" s="48"/>
      <c r="AM40" s="48"/>
      <c r="CU40" s="43"/>
      <c r="CV40" s="23"/>
      <c r="CW40" s="23"/>
      <c r="CX40" s="23"/>
      <c r="CY40" s="23"/>
      <c r="DZ40" s="42"/>
      <c r="EA40" s="43"/>
      <c r="EB40" s="43"/>
      <c r="EC40" s="43"/>
      <c r="ED40" s="43"/>
      <c r="EE40" s="43"/>
      <c r="EF40" s="43"/>
      <c r="EG40" s="43"/>
      <c r="EH40" s="43"/>
      <c r="EI40" s="43"/>
      <c r="EJ40" s="43"/>
      <c r="EK40" s="43"/>
      <c r="EL40" s="43"/>
      <c r="EM40" s="43"/>
      <c r="EN40" s="43"/>
      <c r="EO40" s="43"/>
      <c r="EP40" s="43"/>
      <c r="EQ40" s="43"/>
      <c r="ER40" s="43"/>
      <c r="ES40" s="43"/>
    </row>
    <row r="41" spans="2:229" s="5" customFormat="1" ht="18.95" customHeight="1">
      <c r="AJ41" s="48"/>
      <c r="AK41" s="48"/>
      <c r="AL41" s="48"/>
      <c r="AM41" s="48"/>
      <c r="CU41" s="49"/>
      <c r="CV41" s="23"/>
      <c r="CW41" s="23"/>
      <c r="CX41" s="23"/>
      <c r="CY41" s="23"/>
      <c r="DZ41" s="23"/>
      <c r="EA41" s="23"/>
      <c r="EB41" s="23"/>
      <c r="EC41" s="23"/>
      <c r="ED41" s="23"/>
      <c r="EE41" s="23"/>
      <c r="EF41" s="23"/>
      <c r="EG41" s="23"/>
      <c r="EH41" s="23"/>
      <c r="EI41" s="23"/>
      <c r="EJ41" s="23"/>
      <c r="EK41" s="23"/>
      <c r="EL41" s="23"/>
      <c r="EM41" s="23"/>
      <c r="EN41" s="23"/>
      <c r="EO41" s="23"/>
      <c r="EP41" s="23"/>
      <c r="EQ41" s="23"/>
      <c r="ER41" s="23"/>
      <c r="ES41" s="23"/>
    </row>
    <row r="42" spans="2:229" s="5" customFormat="1" ht="18.95" customHeight="1">
      <c r="AJ42" s="48"/>
      <c r="AK42" s="48"/>
      <c r="AL42" s="48"/>
      <c r="AM42" s="48"/>
      <c r="BW42" s="23"/>
      <c r="BX42" s="23"/>
      <c r="CD42" s="23"/>
      <c r="CE42" s="23"/>
      <c r="CU42" s="49"/>
      <c r="CV42" s="23"/>
      <c r="CW42" s="23"/>
      <c r="CX42" s="23"/>
      <c r="CY42" s="23"/>
      <c r="DZ42" s="23"/>
      <c r="EA42" s="23"/>
      <c r="EB42" s="23"/>
      <c r="EC42" s="23"/>
      <c r="ED42" s="23"/>
      <c r="EE42" s="23"/>
      <c r="EF42" s="23"/>
      <c r="EG42" s="23"/>
      <c r="EH42" s="23"/>
      <c r="EI42" s="23"/>
      <c r="EJ42" s="23"/>
      <c r="EK42" s="23"/>
      <c r="EL42" s="23"/>
      <c r="EM42" s="23"/>
      <c r="EN42" s="23"/>
      <c r="EO42" s="23"/>
      <c r="EP42" s="23"/>
      <c r="EQ42" s="23"/>
      <c r="ER42" s="23"/>
      <c r="ES42" s="23"/>
    </row>
    <row r="43" spans="2:229" s="5" customFormat="1" ht="18.95" customHeight="1">
      <c r="AJ43" s="48"/>
      <c r="AK43" s="48"/>
      <c r="AL43" s="48"/>
      <c r="AM43" s="48"/>
      <c r="BW43" s="23"/>
      <c r="BX43" s="23"/>
      <c r="CD43" s="23"/>
      <c r="CE43" s="23"/>
      <c r="CU43" s="49"/>
      <c r="CV43" s="23"/>
      <c r="CW43" s="23"/>
      <c r="CX43" s="23"/>
      <c r="CY43" s="23"/>
      <c r="DZ43" s="23"/>
      <c r="EA43" s="23"/>
      <c r="EB43" s="23"/>
      <c r="EC43" s="23"/>
      <c r="ED43" s="23"/>
      <c r="EE43" s="23"/>
      <c r="EF43" s="23"/>
      <c r="EG43" s="23"/>
      <c r="EH43" s="23"/>
      <c r="EI43" s="23"/>
      <c r="EJ43" s="23"/>
      <c r="EK43" s="23"/>
      <c r="EL43" s="23"/>
      <c r="EM43" s="23"/>
      <c r="EN43" s="23"/>
      <c r="EO43" s="23"/>
      <c r="EP43" s="23"/>
      <c r="EQ43" s="23"/>
      <c r="ER43" s="23"/>
      <c r="ES43" s="23"/>
    </row>
    <row r="44" spans="2:229" s="5" customFormat="1" ht="18.95" customHeight="1">
      <c r="AJ44" s="48"/>
      <c r="AK44" s="48"/>
      <c r="AL44" s="48"/>
      <c r="AM44" s="48"/>
      <c r="CU44" s="49"/>
      <c r="CV44" s="23"/>
      <c r="CW44" s="23"/>
      <c r="CX44" s="23"/>
      <c r="CY44" s="23"/>
      <c r="DZ44" s="23"/>
      <c r="EA44" s="23"/>
      <c r="EB44" s="23"/>
      <c r="EC44" s="23"/>
      <c r="ED44" s="23"/>
      <c r="EE44" s="23"/>
      <c r="EF44" s="23"/>
      <c r="EG44" s="23"/>
      <c r="EH44" s="23"/>
      <c r="EI44" s="23"/>
      <c r="EJ44" s="23"/>
      <c r="EK44" s="23"/>
      <c r="EL44" s="23"/>
      <c r="EM44" s="23"/>
      <c r="EN44" s="23"/>
      <c r="EO44" s="23"/>
      <c r="EP44" s="23"/>
      <c r="EQ44" s="23"/>
      <c r="ER44" s="23"/>
      <c r="ES44" s="23"/>
    </row>
    <row r="45" spans="2:229" s="5" customFormat="1" ht="18.95" customHeight="1">
      <c r="AJ45" s="48"/>
      <c r="AK45" s="48"/>
      <c r="AL45" s="48"/>
      <c r="AM45" s="48"/>
      <c r="CU45" s="49"/>
      <c r="CV45" s="23"/>
      <c r="CW45" s="23"/>
      <c r="CX45" s="23"/>
      <c r="CY45" s="23"/>
      <c r="DZ45" s="23"/>
      <c r="EA45" s="23"/>
      <c r="EB45" s="23"/>
      <c r="EC45" s="23"/>
      <c r="ED45" s="23"/>
      <c r="EE45" s="23"/>
      <c r="EF45" s="23"/>
      <c r="EG45" s="23"/>
      <c r="EH45" s="23"/>
      <c r="EI45" s="23"/>
      <c r="EJ45" s="23"/>
      <c r="EK45" s="23"/>
      <c r="EL45" s="23"/>
      <c r="EM45" s="23"/>
      <c r="EN45" s="23"/>
      <c r="EO45" s="23"/>
      <c r="EP45" s="23"/>
      <c r="EQ45" s="23"/>
      <c r="ER45" s="23"/>
      <c r="ES45" s="23"/>
    </row>
    <row r="46" spans="2:229" s="5" customFormat="1" ht="18.95" customHeight="1">
      <c r="AJ46" s="48"/>
      <c r="AK46" s="48"/>
      <c r="AL46" s="48"/>
      <c r="AM46" s="48"/>
      <c r="CU46" s="49"/>
      <c r="CV46" s="23"/>
      <c r="CW46" s="23"/>
      <c r="CX46" s="23"/>
      <c r="CY46" s="23"/>
      <c r="CZ46" s="23"/>
      <c r="DA46" s="23"/>
      <c r="DB46" s="23"/>
      <c r="DZ46" s="23"/>
      <c r="EA46" s="23"/>
      <c r="EB46" s="23"/>
      <c r="EC46" s="23"/>
      <c r="ED46" s="23"/>
      <c r="EE46" s="23"/>
      <c r="EF46" s="23"/>
      <c r="EG46" s="23"/>
      <c r="EH46" s="23"/>
      <c r="EI46" s="23"/>
      <c r="EJ46" s="23"/>
      <c r="EK46" s="23"/>
      <c r="EL46" s="23"/>
      <c r="EM46" s="23"/>
      <c r="EN46" s="23"/>
      <c r="EO46" s="23"/>
      <c r="EP46" s="23"/>
      <c r="EQ46" s="23"/>
      <c r="ER46" s="23"/>
      <c r="ES46" s="23"/>
    </row>
    <row r="47" spans="2:229" s="5" customFormat="1" ht="18.95" customHeight="1">
      <c r="AJ47" s="48"/>
      <c r="AK47" s="48"/>
      <c r="AL47" s="48"/>
      <c r="AM47" s="48"/>
      <c r="CU47" s="49"/>
      <c r="CV47" s="23"/>
      <c r="CW47" s="23"/>
      <c r="CX47" s="23"/>
      <c r="CY47" s="23"/>
      <c r="CZ47" s="23"/>
      <c r="DA47" s="23"/>
      <c r="DB47" s="23"/>
      <c r="DZ47" s="23"/>
      <c r="EA47" s="23"/>
      <c r="EB47" s="23"/>
      <c r="EC47" s="23"/>
      <c r="ED47" s="23"/>
      <c r="EE47" s="23"/>
      <c r="EF47" s="23"/>
      <c r="EG47" s="23"/>
      <c r="EH47" s="23"/>
      <c r="EI47" s="23"/>
      <c r="EJ47" s="23"/>
      <c r="EK47" s="23"/>
      <c r="EL47" s="23"/>
      <c r="EM47" s="23"/>
      <c r="EN47" s="23"/>
      <c r="EO47" s="23"/>
      <c r="EP47" s="23"/>
      <c r="EQ47" s="23"/>
      <c r="ER47" s="23"/>
      <c r="ES47" s="23"/>
    </row>
    <row r="48" spans="2:229" s="5" customFormat="1" ht="18.95" customHeight="1">
      <c r="AJ48" s="48"/>
      <c r="AK48" s="48"/>
      <c r="AL48" s="48"/>
      <c r="AM48" s="48"/>
      <c r="BW48" s="50"/>
      <c r="BX48" s="50"/>
      <c r="CD48" s="50"/>
      <c r="CE48" s="50"/>
      <c r="CU48" s="49"/>
      <c r="CV48" s="23"/>
      <c r="CW48" s="23"/>
      <c r="CX48" s="23"/>
      <c r="CY48" s="23"/>
      <c r="CZ48" s="23"/>
      <c r="DA48" s="23"/>
      <c r="DB48" s="23"/>
      <c r="DZ48" s="23"/>
      <c r="EA48" s="23"/>
      <c r="EB48" s="23"/>
      <c r="EC48" s="23"/>
      <c r="ED48" s="23"/>
      <c r="EE48" s="23"/>
      <c r="EF48" s="23"/>
      <c r="EG48" s="23"/>
      <c r="EH48" s="23"/>
      <c r="EI48" s="23"/>
      <c r="EJ48" s="23"/>
      <c r="EK48" s="23"/>
      <c r="EL48" s="23"/>
      <c r="EM48" s="23"/>
      <c r="EN48" s="23"/>
      <c r="EO48" s="23"/>
      <c r="EP48" s="23"/>
      <c r="EQ48" s="23"/>
      <c r="ER48" s="23"/>
      <c r="ES48" s="23"/>
    </row>
    <row r="49" spans="3:149" s="5" customFormat="1" ht="18.95" customHeight="1">
      <c r="AJ49" s="48"/>
      <c r="AK49" s="48"/>
      <c r="AL49" s="48"/>
      <c r="AM49" s="48"/>
      <c r="BW49" s="50"/>
      <c r="BX49" s="50"/>
      <c r="CD49" s="50"/>
      <c r="CE49" s="50"/>
      <c r="CU49" s="49"/>
      <c r="CV49" s="23"/>
      <c r="CW49" s="23"/>
      <c r="CX49" s="23"/>
      <c r="CY49" s="23"/>
      <c r="CZ49" s="23"/>
      <c r="DA49" s="23"/>
      <c r="DB49" s="23"/>
      <c r="DZ49" s="23"/>
      <c r="EA49" s="23"/>
      <c r="EB49" s="23"/>
      <c r="EC49" s="23"/>
      <c r="ED49" s="23"/>
      <c r="EE49" s="23"/>
      <c r="EF49" s="23"/>
      <c r="EG49" s="23"/>
      <c r="EH49" s="23"/>
      <c r="EI49" s="23"/>
      <c r="EJ49" s="23"/>
      <c r="EK49" s="23"/>
      <c r="EL49" s="23"/>
      <c r="EM49" s="23"/>
      <c r="EN49" s="23"/>
      <c r="EO49" s="23"/>
      <c r="EP49" s="23"/>
      <c r="EQ49" s="23"/>
      <c r="ER49" s="23"/>
      <c r="ES49" s="23"/>
    </row>
    <row r="50" spans="3:149" s="5" customFormat="1">
      <c r="O50" s="23"/>
      <c r="P50" s="23"/>
      <c r="Q50" s="23"/>
      <c r="R50" s="23"/>
      <c r="S50" s="23"/>
      <c r="T50" s="23"/>
      <c r="U50" s="23"/>
      <c r="V50" s="23"/>
      <c r="W50" s="23"/>
      <c r="X50" s="23"/>
      <c r="Y50" s="23"/>
      <c r="Z50" s="23"/>
      <c r="AA50" s="23"/>
      <c r="AB50" s="23"/>
      <c r="AJ50" s="48"/>
      <c r="AK50" s="48"/>
      <c r="AL50" s="48"/>
      <c r="AM50" s="48"/>
      <c r="BW50" s="23"/>
      <c r="BX50" s="23"/>
      <c r="CD50" s="23"/>
      <c r="CE50" s="23"/>
      <c r="CU50" s="49"/>
      <c r="CV50" s="23"/>
      <c r="CW50" s="23"/>
      <c r="CX50" s="23"/>
      <c r="CY50" s="23"/>
      <c r="CZ50" s="23"/>
      <c r="DA50" s="23"/>
      <c r="DB50" s="23"/>
      <c r="DZ50" s="23"/>
      <c r="EA50" s="23"/>
      <c r="EB50" s="23"/>
      <c r="EC50" s="23"/>
      <c r="ED50" s="23"/>
      <c r="EE50" s="23"/>
      <c r="EF50" s="23"/>
      <c r="EG50" s="23"/>
      <c r="EH50" s="23"/>
      <c r="EI50" s="23"/>
      <c r="EJ50" s="23"/>
      <c r="EK50" s="23"/>
      <c r="EL50" s="23"/>
      <c r="EM50" s="23"/>
      <c r="EN50" s="23"/>
      <c r="EO50" s="23"/>
      <c r="EP50" s="23"/>
      <c r="EQ50" s="23"/>
      <c r="ER50" s="23"/>
      <c r="ES50" s="23"/>
    </row>
    <row r="51" spans="3:149" s="5" customFormat="1">
      <c r="C51" s="23"/>
      <c r="D51" s="23"/>
      <c r="H51" s="23"/>
      <c r="I51" s="23"/>
      <c r="J51" s="23"/>
      <c r="O51" s="23"/>
      <c r="P51" s="23"/>
      <c r="Q51" s="23"/>
      <c r="R51" s="23"/>
      <c r="S51" s="23"/>
      <c r="T51" s="23"/>
      <c r="U51" s="23"/>
      <c r="V51" s="23"/>
      <c r="W51" s="23"/>
      <c r="X51" s="23"/>
      <c r="Y51" s="23"/>
      <c r="Z51" s="23"/>
      <c r="AA51" s="23"/>
      <c r="AB51" s="23"/>
      <c r="AJ51" s="48"/>
      <c r="AK51" s="48"/>
      <c r="AL51" s="48"/>
      <c r="AM51" s="48"/>
      <c r="BW51" s="23"/>
      <c r="BX51" s="23"/>
      <c r="CD51" s="23"/>
      <c r="CE51" s="23"/>
      <c r="CU51" s="49"/>
      <c r="CV51" s="23"/>
      <c r="CW51" s="23"/>
      <c r="CX51" s="23"/>
      <c r="CY51" s="23"/>
      <c r="CZ51" s="23"/>
      <c r="DA51" s="23"/>
      <c r="DB51" s="23"/>
      <c r="DC51" s="23"/>
      <c r="DD51" s="23"/>
      <c r="DE51" s="23"/>
      <c r="DZ51" s="23"/>
      <c r="EA51" s="23"/>
      <c r="EB51" s="23"/>
      <c r="EC51" s="23"/>
      <c r="ED51" s="23"/>
      <c r="EE51" s="23"/>
      <c r="EF51" s="23"/>
      <c r="EG51" s="23"/>
      <c r="EH51" s="23"/>
      <c r="EI51" s="23"/>
      <c r="EJ51" s="23"/>
      <c r="EK51" s="23"/>
      <c r="EL51" s="23"/>
      <c r="EM51" s="23"/>
      <c r="EN51" s="23"/>
      <c r="EO51" s="23"/>
      <c r="EP51" s="23"/>
      <c r="EQ51" s="23"/>
      <c r="ER51" s="23"/>
      <c r="ES51" s="23"/>
    </row>
    <row r="52" spans="3:149" s="5" customFormat="1">
      <c r="C52" s="23"/>
      <c r="D52" s="23"/>
      <c r="H52" s="23"/>
      <c r="I52" s="23"/>
      <c r="J52" s="23"/>
      <c r="O52" s="23"/>
      <c r="P52" s="23"/>
      <c r="Q52" s="23"/>
      <c r="R52" s="23"/>
      <c r="S52" s="23"/>
      <c r="T52" s="23"/>
      <c r="U52" s="23"/>
      <c r="V52" s="23"/>
      <c r="W52" s="23"/>
      <c r="X52" s="23"/>
      <c r="Y52" s="23"/>
      <c r="Z52" s="23"/>
      <c r="AA52" s="23"/>
      <c r="AB52" s="23"/>
      <c r="AJ52" s="48"/>
      <c r="AK52" s="48"/>
      <c r="AL52" s="48"/>
      <c r="AM52" s="48"/>
      <c r="BW52" s="23"/>
      <c r="BX52" s="23"/>
      <c r="CD52" s="23"/>
      <c r="CE52" s="23"/>
      <c r="CU52" s="49"/>
      <c r="CV52" s="23"/>
      <c r="CW52" s="23"/>
      <c r="CX52" s="23"/>
      <c r="CY52" s="23"/>
      <c r="CZ52" s="23"/>
      <c r="DA52" s="23"/>
      <c r="DB52" s="23"/>
      <c r="DC52" s="23"/>
      <c r="DD52" s="23"/>
      <c r="DE52" s="23"/>
      <c r="DZ52" s="23"/>
      <c r="EA52" s="23"/>
      <c r="EB52" s="23"/>
      <c r="EC52" s="23"/>
      <c r="ED52" s="23"/>
      <c r="EE52" s="23"/>
      <c r="EF52" s="23"/>
      <c r="EG52" s="23"/>
      <c r="EH52" s="23"/>
      <c r="EI52" s="23"/>
      <c r="EJ52" s="23"/>
      <c r="EK52" s="23"/>
      <c r="EL52" s="23"/>
      <c r="EM52" s="23"/>
      <c r="EN52" s="23"/>
      <c r="EO52" s="23"/>
      <c r="EP52" s="23"/>
      <c r="EQ52" s="23"/>
      <c r="ER52" s="23"/>
      <c r="ES52" s="23"/>
    </row>
    <row r="53" spans="3:149" s="5" customFormat="1">
      <c r="C53" s="23"/>
      <c r="D53" s="23"/>
      <c r="H53" s="23"/>
      <c r="I53" s="23"/>
      <c r="J53" s="23"/>
      <c r="O53" s="23"/>
      <c r="P53" s="23"/>
      <c r="Q53" s="23"/>
      <c r="R53" s="23"/>
      <c r="S53" s="23"/>
      <c r="T53" s="23"/>
      <c r="U53" s="23"/>
      <c r="V53" s="23"/>
      <c r="W53" s="23"/>
      <c r="X53" s="23"/>
      <c r="Y53" s="23"/>
      <c r="Z53" s="23"/>
      <c r="AA53" s="23"/>
      <c r="AB53" s="23"/>
      <c r="AJ53" s="48"/>
      <c r="AK53" s="48"/>
      <c r="AL53" s="48"/>
      <c r="AM53" s="48"/>
      <c r="BW53" s="23"/>
      <c r="BX53" s="23"/>
      <c r="CD53" s="23"/>
      <c r="CE53" s="23"/>
      <c r="CU53" s="49"/>
      <c r="CV53" s="23"/>
      <c r="CW53" s="23"/>
      <c r="CX53" s="23"/>
      <c r="CY53" s="23"/>
      <c r="CZ53" s="23"/>
      <c r="DA53" s="23"/>
      <c r="DB53" s="23"/>
      <c r="DC53" s="23"/>
      <c r="DD53" s="23"/>
      <c r="DE53" s="23"/>
      <c r="DZ53" s="23"/>
      <c r="EA53" s="23"/>
      <c r="EB53" s="23"/>
      <c r="EC53" s="23"/>
      <c r="ED53" s="23"/>
      <c r="EE53" s="23"/>
      <c r="EF53" s="23"/>
      <c r="EG53" s="23"/>
      <c r="EH53" s="23"/>
      <c r="EI53" s="23"/>
      <c r="EJ53" s="23"/>
      <c r="EK53" s="23"/>
      <c r="EL53" s="23"/>
      <c r="EM53" s="23"/>
      <c r="EN53" s="23"/>
      <c r="EO53" s="23"/>
      <c r="EP53" s="23"/>
      <c r="EQ53" s="23"/>
      <c r="ER53" s="23"/>
      <c r="ES53" s="23"/>
    </row>
    <row r="54" spans="3:149" s="5" customFormat="1">
      <c r="O54" s="23"/>
      <c r="P54" s="23"/>
      <c r="Q54" s="23"/>
      <c r="R54" s="23"/>
      <c r="S54" s="23"/>
      <c r="T54" s="23"/>
      <c r="U54" s="23"/>
      <c r="V54" s="23"/>
      <c r="W54" s="23"/>
      <c r="X54" s="23"/>
      <c r="Y54" s="23"/>
      <c r="Z54" s="23"/>
      <c r="AA54" s="23"/>
      <c r="AB54" s="23"/>
      <c r="AJ54" s="48"/>
      <c r="AK54" s="48"/>
      <c r="AL54" s="48"/>
      <c r="AM54" s="48"/>
      <c r="BW54" s="23"/>
      <c r="BX54" s="23"/>
      <c r="CD54" s="23"/>
      <c r="CE54" s="23"/>
      <c r="CU54" s="49"/>
      <c r="CV54" s="23"/>
      <c r="CW54" s="23"/>
      <c r="CX54" s="23"/>
      <c r="CY54" s="23"/>
      <c r="CZ54" s="23"/>
      <c r="DA54" s="23"/>
      <c r="DB54" s="23"/>
      <c r="DC54" s="23"/>
      <c r="DD54" s="23"/>
      <c r="DE54" s="23"/>
      <c r="DZ54" s="23"/>
      <c r="EA54" s="23"/>
      <c r="EB54" s="23"/>
      <c r="EC54" s="23"/>
      <c r="ED54" s="23"/>
      <c r="EE54" s="23"/>
      <c r="EF54" s="23"/>
      <c r="EG54" s="23"/>
      <c r="EH54" s="23"/>
      <c r="EI54" s="23"/>
      <c r="EJ54" s="23"/>
      <c r="EK54" s="23"/>
      <c r="EL54" s="23"/>
      <c r="EM54" s="23"/>
      <c r="EN54" s="23"/>
      <c r="EO54" s="23"/>
      <c r="EP54" s="23"/>
      <c r="EQ54" s="23"/>
      <c r="ER54" s="23"/>
      <c r="ES54" s="23"/>
    </row>
    <row r="55" spans="3:149" s="5" customFormat="1">
      <c r="W55" s="23"/>
      <c r="X55" s="23"/>
      <c r="Y55" s="23"/>
      <c r="Z55" s="23"/>
      <c r="AA55" s="23"/>
      <c r="AB55" s="23"/>
      <c r="AJ55" s="48"/>
      <c r="AK55" s="48"/>
      <c r="AL55" s="48"/>
      <c r="AM55" s="48"/>
      <c r="BW55" s="23"/>
      <c r="BX55" s="23"/>
      <c r="CD55" s="23"/>
      <c r="CE55" s="23"/>
      <c r="CU55" s="49"/>
      <c r="CV55" s="23"/>
      <c r="CW55" s="23"/>
      <c r="CX55" s="23"/>
      <c r="CY55" s="23"/>
      <c r="CZ55" s="23"/>
      <c r="DA55" s="23"/>
      <c r="DB55" s="23"/>
      <c r="DC55" s="23"/>
      <c r="DD55" s="23"/>
      <c r="DE55" s="23"/>
      <c r="DZ55" s="23"/>
      <c r="EA55" s="23"/>
      <c r="EB55" s="23"/>
      <c r="EC55" s="23"/>
      <c r="ED55" s="23"/>
      <c r="EE55" s="23"/>
      <c r="EF55" s="23"/>
      <c r="EG55" s="23"/>
      <c r="EH55" s="23"/>
      <c r="EI55" s="23"/>
      <c r="EJ55" s="23"/>
      <c r="EK55" s="23"/>
      <c r="EL55" s="23"/>
      <c r="EM55" s="23"/>
      <c r="EN55" s="23"/>
      <c r="EO55" s="23"/>
      <c r="EP55" s="23"/>
      <c r="EQ55" s="23"/>
      <c r="ER55" s="23"/>
      <c r="ES55" s="23"/>
    </row>
    <row r="56" spans="3:149" s="5" customFormat="1">
      <c r="W56" s="23"/>
      <c r="X56" s="23"/>
      <c r="Y56" s="23"/>
      <c r="Z56" s="23"/>
      <c r="AA56" s="23"/>
      <c r="AB56" s="23"/>
      <c r="AJ56" s="48"/>
      <c r="AK56" s="48"/>
      <c r="AL56" s="48"/>
      <c r="AM56" s="48"/>
      <c r="BW56" s="23"/>
      <c r="BX56" s="23"/>
      <c r="CD56" s="23"/>
      <c r="CE56" s="23"/>
      <c r="CU56" s="49"/>
      <c r="CV56" s="23"/>
      <c r="CW56" s="23"/>
      <c r="CX56" s="23"/>
      <c r="CY56" s="23"/>
      <c r="CZ56" s="23"/>
      <c r="DA56" s="23"/>
      <c r="DB56" s="23"/>
      <c r="DC56" s="23"/>
      <c r="DD56" s="23"/>
      <c r="DE56" s="23"/>
      <c r="DZ56" s="147"/>
      <c r="EA56" s="147"/>
      <c r="EB56" s="147"/>
      <c r="EC56" s="147"/>
      <c r="ED56" s="147"/>
      <c r="EE56" s="147"/>
      <c r="EF56" s="147"/>
      <c r="EG56" s="147"/>
      <c r="EH56" s="147"/>
      <c r="EI56" s="147"/>
      <c r="EJ56" s="147"/>
      <c r="EK56" s="147"/>
      <c r="EL56" s="147"/>
      <c r="EM56" s="147"/>
      <c r="EN56" s="147"/>
      <c r="EO56" s="147"/>
      <c r="EP56" s="147"/>
      <c r="EQ56" s="147"/>
      <c r="ER56" s="147"/>
      <c r="ES56" s="147"/>
    </row>
    <row r="57" spans="3:149" s="5" customFormat="1">
      <c r="W57" s="23"/>
      <c r="X57" s="23"/>
      <c r="Y57" s="23"/>
      <c r="Z57" s="23"/>
      <c r="AA57" s="23"/>
      <c r="AB57" s="23"/>
      <c r="AJ57" s="48"/>
      <c r="AK57" s="48"/>
      <c r="AL57" s="48"/>
      <c r="AM57" s="48"/>
      <c r="BW57" s="23"/>
      <c r="BX57" s="23"/>
      <c r="CD57" s="23"/>
      <c r="CE57" s="23"/>
      <c r="CU57" s="49"/>
      <c r="CV57" s="23"/>
      <c r="CW57" s="23"/>
      <c r="CX57" s="23"/>
      <c r="CY57" s="23"/>
      <c r="CZ57" s="23"/>
      <c r="DA57" s="23"/>
      <c r="DB57" s="23"/>
      <c r="DC57" s="23"/>
      <c r="DD57" s="23"/>
      <c r="DE57" s="23"/>
      <c r="DZ57" s="23"/>
      <c r="EA57" s="23"/>
      <c r="EB57" s="23"/>
      <c r="EC57" s="23"/>
      <c r="ED57" s="23"/>
      <c r="EE57" s="23"/>
      <c r="EF57" s="23"/>
      <c r="EG57" s="23"/>
      <c r="EH57" s="23"/>
      <c r="EI57" s="23"/>
      <c r="EJ57" s="23"/>
      <c r="EK57" s="23"/>
      <c r="EL57" s="23"/>
      <c r="EM57" s="23"/>
      <c r="EN57" s="23"/>
      <c r="EO57" s="23"/>
      <c r="EP57" s="23"/>
      <c r="EQ57" s="23"/>
      <c r="ER57" s="23"/>
      <c r="ES57" s="23"/>
    </row>
    <row r="58" spans="3:149" s="5" customFormat="1">
      <c r="W58" s="23"/>
      <c r="X58" s="23"/>
      <c r="Y58" s="23"/>
      <c r="Z58" s="23"/>
      <c r="AA58" s="23"/>
      <c r="AB58" s="23"/>
      <c r="AJ58" s="48"/>
      <c r="AK58" s="48"/>
      <c r="AL58" s="48"/>
      <c r="AM58" s="48"/>
      <c r="BW58" s="23"/>
      <c r="BX58" s="23"/>
      <c r="CD58" s="23"/>
      <c r="CE58" s="23"/>
      <c r="CU58" s="49"/>
      <c r="CV58" s="23"/>
      <c r="CW58" s="23"/>
      <c r="CX58" s="23"/>
      <c r="CY58" s="23"/>
      <c r="CZ58" s="23"/>
      <c r="DA58" s="23"/>
      <c r="DB58" s="23"/>
      <c r="DC58" s="23"/>
      <c r="DD58" s="23"/>
      <c r="DE58" s="23"/>
    </row>
    <row r="59" spans="3:149" s="5" customFormat="1">
      <c r="W59" s="23"/>
      <c r="X59" s="23"/>
      <c r="Y59" s="23"/>
      <c r="Z59" s="23"/>
      <c r="AA59" s="23"/>
      <c r="AB59" s="23"/>
      <c r="AJ59" s="48"/>
      <c r="AK59" s="48"/>
      <c r="AL59" s="48"/>
      <c r="AM59" s="48"/>
      <c r="BW59" s="23"/>
      <c r="BX59" s="23"/>
      <c r="CD59" s="23"/>
      <c r="CE59" s="23"/>
      <c r="CU59" s="49"/>
      <c r="CV59" s="23"/>
      <c r="CW59" s="23"/>
      <c r="CX59" s="23"/>
      <c r="CY59" s="23"/>
      <c r="CZ59" s="23"/>
      <c r="DA59" s="23"/>
      <c r="DB59" s="23"/>
      <c r="DC59" s="23"/>
      <c r="DD59" s="23"/>
      <c r="DE59" s="23"/>
    </row>
    <row r="60" spans="3:149" s="5" customFormat="1">
      <c r="W60" s="23"/>
      <c r="X60" s="23"/>
      <c r="Y60" s="23"/>
      <c r="Z60" s="23"/>
      <c r="AA60" s="23"/>
      <c r="AB60" s="23"/>
      <c r="AJ60" s="48"/>
      <c r="AK60" s="48"/>
      <c r="AL60" s="48"/>
      <c r="AM60" s="48"/>
      <c r="BW60" s="23"/>
      <c r="BX60" s="23"/>
      <c r="CD60" s="23"/>
      <c r="CE60" s="23"/>
      <c r="CU60" s="49"/>
      <c r="CV60" s="23"/>
      <c r="CW60" s="23"/>
      <c r="CX60" s="23"/>
      <c r="CY60" s="23"/>
      <c r="CZ60" s="23"/>
      <c r="DA60" s="23"/>
      <c r="DB60" s="23"/>
      <c r="DC60" s="23"/>
      <c r="DD60" s="23"/>
      <c r="DE60" s="23"/>
    </row>
    <row r="61" spans="3:149" s="5" customFormat="1">
      <c r="W61" s="23"/>
      <c r="X61" s="23"/>
      <c r="Y61" s="23"/>
      <c r="Z61" s="23"/>
      <c r="AA61" s="23"/>
      <c r="AB61" s="23"/>
      <c r="AC61" s="23"/>
      <c r="AD61" s="23"/>
      <c r="AE61" s="23"/>
      <c r="AF61" s="23"/>
      <c r="AG61" s="23"/>
      <c r="AH61" s="23"/>
      <c r="AI61" s="23"/>
      <c r="AJ61" s="23"/>
      <c r="AK61" s="23"/>
      <c r="AL61" s="23"/>
      <c r="AM61" s="23"/>
      <c r="AN61" s="23"/>
      <c r="AO61" s="23"/>
      <c r="BW61" s="23"/>
      <c r="BX61" s="23"/>
      <c r="CD61" s="23"/>
      <c r="CE61" s="23"/>
      <c r="CU61" s="49"/>
      <c r="CV61" s="23"/>
      <c r="CW61" s="23"/>
      <c r="CX61" s="23"/>
      <c r="CY61" s="23"/>
      <c r="CZ61" s="23"/>
      <c r="DA61" s="23"/>
      <c r="DB61" s="23"/>
      <c r="DC61" s="23"/>
      <c r="DD61" s="23"/>
      <c r="DE61" s="23"/>
    </row>
    <row r="62" spans="3:149" s="5" customFormat="1">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row>
    <row r="63" spans="3:149" s="5" customFormat="1">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row>
    <row r="64" spans="3:149" s="5" customFormat="1">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row>
    <row r="65" spans="23:109" s="5" customFormat="1">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row>
    <row r="66" spans="23:109" s="5" customFormat="1">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row>
    <row r="67" spans="23:109" s="5" customFormat="1">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row>
    <row r="68" spans="23:109" s="5" customFormat="1"/>
    <row r="69" spans="23:109" s="5" customFormat="1"/>
    <row r="70" spans="23:109" s="5" customFormat="1"/>
    <row r="71" spans="23:109" s="5" customFormat="1"/>
    <row r="72" spans="23:109" s="5" customFormat="1"/>
    <row r="73" spans="23:109" s="5" customFormat="1"/>
    <row r="74" spans="23:109" s="5" customFormat="1"/>
    <row r="75" spans="23:109" s="5" customFormat="1"/>
    <row r="76" spans="23:109" s="5" customFormat="1"/>
    <row r="77" spans="23:109" s="5" customFormat="1"/>
    <row r="78" spans="23:109" s="5" customFormat="1"/>
    <row r="79" spans="23:109" s="5" customFormat="1"/>
    <row r="80" spans="23:109"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5" customFormat="1"/>
    <row r="194" s="5" customFormat="1"/>
    <row r="195" s="5" customFormat="1"/>
    <row r="196" s="5" customFormat="1"/>
    <row r="197" s="5" customFormat="1"/>
    <row r="198" s="5" customFormat="1"/>
    <row r="199" s="5" customFormat="1"/>
    <row r="200" s="5" customFormat="1"/>
    <row r="201" s="5" customFormat="1"/>
    <row r="202" s="5" customFormat="1"/>
    <row r="203" s="5" customFormat="1"/>
    <row r="204" s="5" customFormat="1"/>
    <row r="205" s="5" customFormat="1"/>
    <row r="206" s="5" customFormat="1"/>
    <row r="207" s="5" customFormat="1"/>
    <row r="208" s="5" customFormat="1"/>
    <row r="209" s="5" customFormat="1"/>
    <row r="210" s="5" customFormat="1"/>
    <row r="211" s="5" customFormat="1"/>
    <row r="212" s="5" customFormat="1"/>
    <row r="213" s="5" customFormat="1"/>
    <row r="214" s="5" customFormat="1"/>
    <row r="215" s="5" customFormat="1"/>
    <row r="216" s="5" customFormat="1"/>
    <row r="217" s="5" customFormat="1"/>
    <row r="218" s="5" customFormat="1"/>
    <row r="219" s="5" customFormat="1"/>
    <row r="220" s="5" customFormat="1"/>
    <row r="221" s="5" customFormat="1"/>
    <row r="222" s="5" customFormat="1"/>
    <row r="223" s="5" customFormat="1"/>
    <row r="224" s="5" customFormat="1"/>
    <row r="225" s="5" customFormat="1"/>
    <row r="226" s="5" customFormat="1"/>
    <row r="227" s="5" customFormat="1"/>
    <row r="228" s="5" customFormat="1"/>
    <row r="229" s="5" customFormat="1"/>
    <row r="230" s="5" customFormat="1"/>
    <row r="231" s="5" customFormat="1"/>
    <row r="232" s="5" customFormat="1"/>
    <row r="233" s="5" customFormat="1"/>
    <row r="234" s="5" customFormat="1"/>
    <row r="235" s="5" customFormat="1"/>
    <row r="236" s="5" customFormat="1"/>
    <row r="237" s="5" customFormat="1"/>
    <row r="238" s="5" customFormat="1"/>
    <row r="239" s="5" customFormat="1"/>
    <row r="240" s="5" customFormat="1"/>
    <row r="241" s="5" customFormat="1"/>
    <row r="242" s="5" customFormat="1"/>
    <row r="243" s="5" customFormat="1"/>
    <row r="244" s="5" customFormat="1"/>
    <row r="245" s="5" customFormat="1"/>
    <row r="246" s="5" customFormat="1"/>
    <row r="247" s="5" customFormat="1"/>
    <row r="248" s="5" customFormat="1"/>
    <row r="249" s="5" customFormat="1"/>
    <row r="250" s="5" customFormat="1"/>
    <row r="251" s="5" customFormat="1"/>
    <row r="252" s="5" customFormat="1"/>
    <row r="253" s="5" customFormat="1"/>
    <row r="254" s="5" customFormat="1"/>
    <row r="255" s="5" customFormat="1"/>
    <row r="256" s="5" customFormat="1"/>
    <row r="257" s="5" customFormat="1"/>
    <row r="258" s="5" customFormat="1"/>
    <row r="259" s="5" customFormat="1"/>
    <row r="260" s="5" customFormat="1"/>
    <row r="261" s="5" customFormat="1"/>
    <row r="262" s="5" customFormat="1"/>
    <row r="263" s="5" customFormat="1"/>
    <row r="264" s="5" customFormat="1"/>
    <row r="265" s="5" customFormat="1"/>
    <row r="266" s="5" customFormat="1"/>
    <row r="267" s="5" customFormat="1"/>
    <row r="268" s="5" customFormat="1"/>
    <row r="269" s="5" customFormat="1"/>
    <row r="270" s="5" customFormat="1"/>
    <row r="271" s="5" customFormat="1"/>
    <row r="272" s="5" customFormat="1"/>
    <row r="273" s="5" customFormat="1"/>
    <row r="274" s="5" customFormat="1"/>
    <row r="275" s="5" customFormat="1"/>
    <row r="276" s="5" customFormat="1"/>
    <row r="277" s="5" customFormat="1"/>
    <row r="278" s="5" customFormat="1"/>
    <row r="279" s="5" customFormat="1"/>
    <row r="280" s="5" customFormat="1"/>
    <row r="281" s="5" customFormat="1"/>
    <row r="282" s="5" customFormat="1"/>
    <row r="283" s="5" customFormat="1"/>
    <row r="284" s="5" customFormat="1"/>
    <row r="285" s="5" customFormat="1"/>
    <row r="286" s="5" customFormat="1"/>
    <row r="287" s="5" customFormat="1"/>
    <row r="288" s="5" customFormat="1"/>
    <row r="289" s="5" customFormat="1"/>
    <row r="290" s="5" customFormat="1"/>
    <row r="291" s="5" customFormat="1"/>
    <row r="292" s="5" customFormat="1"/>
    <row r="293" s="5" customFormat="1"/>
    <row r="294" s="5" customFormat="1"/>
    <row r="295" s="5" customFormat="1"/>
    <row r="296" s="5" customFormat="1"/>
    <row r="297" s="5" customFormat="1"/>
    <row r="298" s="5" customFormat="1"/>
    <row r="299" s="5" customFormat="1"/>
    <row r="300" s="5" customFormat="1"/>
    <row r="301" s="5" customFormat="1"/>
    <row r="302" s="5" customFormat="1"/>
    <row r="303" s="5" customFormat="1"/>
    <row r="304" s="5" customFormat="1"/>
    <row r="305" s="5" customFormat="1"/>
    <row r="306" s="5" customFormat="1"/>
    <row r="307" s="5" customFormat="1"/>
    <row r="308" s="5" customFormat="1"/>
    <row r="309" s="5" customFormat="1"/>
    <row r="310" s="5" customFormat="1"/>
    <row r="311" s="5" customFormat="1"/>
    <row r="312" s="5" customFormat="1"/>
    <row r="313" s="5" customFormat="1"/>
    <row r="314" s="5" customFormat="1"/>
    <row r="315" s="5" customFormat="1"/>
    <row r="316" s="5" customFormat="1"/>
    <row r="317" s="5" customFormat="1"/>
    <row r="318" s="5" customFormat="1"/>
    <row r="319" s="5" customFormat="1"/>
    <row r="320" s="5" customFormat="1"/>
    <row r="321" s="5" customFormat="1"/>
    <row r="322" s="5" customFormat="1"/>
    <row r="323" s="5" customFormat="1"/>
    <row r="324" s="5" customFormat="1"/>
    <row r="325" s="5" customFormat="1"/>
    <row r="326" s="5" customFormat="1"/>
    <row r="327" s="5" customFormat="1"/>
    <row r="328" s="5" customFormat="1"/>
    <row r="329" s="5" customFormat="1"/>
    <row r="330" s="5" customFormat="1"/>
    <row r="331" s="5" customFormat="1"/>
    <row r="332" s="5" customFormat="1"/>
    <row r="333" s="5" customFormat="1"/>
    <row r="334" s="5" customFormat="1"/>
    <row r="335" s="5" customFormat="1"/>
    <row r="336" s="5" customFormat="1"/>
    <row r="337" s="5" customFormat="1"/>
    <row r="338" s="5" customFormat="1"/>
    <row r="339" s="5" customFormat="1"/>
    <row r="340" s="5" customFormat="1"/>
    <row r="341" s="5" customFormat="1"/>
    <row r="342" s="5" customFormat="1"/>
    <row r="343" s="5" customFormat="1"/>
    <row r="344" s="5" customFormat="1"/>
    <row r="345" s="5" customFormat="1"/>
    <row r="346" s="5" customFormat="1"/>
    <row r="347" s="5" customFormat="1"/>
    <row r="348" s="5" customFormat="1"/>
    <row r="349" s="5" customFormat="1"/>
    <row r="350" s="5" customFormat="1"/>
    <row r="351" s="5" customFormat="1"/>
    <row r="352" s="5" customFormat="1"/>
    <row r="353" s="5" customFormat="1"/>
    <row r="354" s="5" customFormat="1"/>
    <row r="355" s="5" customFormat="1"/>
    <row r="356" s="5" customFormat="1"/>
    <row r="357" s="5" customFormat="1"/>
    <row r="358" s="5" customFormat="1"/>
    <row r="359" s="5" customFormat="1"/>
    <row r="360" s="5" customFormat="1"/>
    <row r="361" s="5" customFormat="1"/>
    <row r="362" s="5" customFormat="1"/>
    <row r="363" s="5" customFormat="1"/>
    <row r="364" s="5" customFormat="1"/>
    <row r="365" s="5" customFormat="1"/>
    <row r="366" s="5" customFormat="1"/>
    <row r="367" s="5" customFormat="1"/>
    <row r="368" s="5" customFormat="1"/>
    <row r="369" s="5" customFormat="1"/>
    <row r="370" s="5" customFormat="1"/>
    <row r="371" s="5" customFormat="1"/>
    <row r="372" s="5" customFormat="1"/>
    <row r="373" s="5" customFormat="1"/>
    <row r="374" s="5" customFormat="1"/>
    <row r="375" s="5" customFormat="1"/>
    <row r="376" s="5" customFormat="1"/>
    <row r="377" s="5" customFormat="1"/>
    <row r="378" s="5" customFormat="1"/>
    <row r="379" s="5" customFormat="1"/>
    <row r="380" s="5" customFormat="1"/>
    <row r="381" s="5" customFormat="1"/>
    <row r="382" s="5" customFormat="1"/>
    <row r="383" s="5" customFormat="1"/>
    <row r="384" s="5" customFormat="1"/>
    <row r="385" s="5" customFormat="1"/>
    <row r="386" s="5" customFormat="1"/>
    <row r="387" s="5" customFormat="1"/>
    <row r="388" s="5" customFormat="1"/>
    <row r="389" s="5" customFormat="1"/>
    <row r="390" s="5" customFormat="1"/>
    <row r="391" s="5" customFormat="1"/>
    <row r="392" s="5" customFormat="1"/>
    <row r="393" s="5" customFormat="1"/>
    <row r="394" s="5" customFormat="1"/>
    <row r="395" s="5" customFormat="1"/>
    <row r="396" s="5" customFormat="1"/>
    <row r="397" s="5" customFormat="1"/>
    <row r="398" s="5" customFormat="1"/>
    <row r="399" s="5" customFormat="1"/>
    <row r="400" s="5" customFormat="1"/>
    <row r="401" s="5" customFormat="1"/>
    <row r="402" s="5" customFormat="1"/>
    <row r="403" s="5" customFormat="1"/>
    <row r="404" s="5" customFormat="1"/>
    <row r="405" s="5" customFormat="1"/>
    <row r="406" s="5" customFormat="1"/>
    <row r="407" s="5" customFormat="1"/>
    <row r="408" s="5" customFormat="1"/>
    <row r="409" s="5" customFormat="1"/>
    <row r="410" s="5" customFormat="1"/>
    <row r="411" s="5" customFormat="1"/>
    <row r="412" s="5" customFormat="1"/>
    <row r="413" s="5" customFormat="1"/>
    <row r="414" s="5" customFormat="1"/>
    <row r="415" s="5" customFormat="1"/>
    <row r="416" s="5" customFormat="1"/>
    <row r="417" s="5" customFormat="1"/>
    <row r="418" s="5" customFormat="1"/>
    <row r="419" s="5" customFormat="1"/>
    <row r="420" s="5" customFormat="1"/>
    <row r="421" s="5" customFormat="1"/>
    <row r="422" s="5" customFormat="1"/>
    <row r="423" s="5" customFormat="1"/>
    <row r="424" s="5" customFormat="1"/>
    <row r="425" s="5" customFormat="1"/>
    <row r="426" s="5" customFormat="1"/>
    <row r="427" s="5" customFormat="1"/>
    <row r="428" s="5" customFormat="1"/>
    <row r="429" s="5" customFormat="1"/>
    <row r="430" s="5" customFormat="1"/>
    <row r="431" s="5" customFormat="1"/>
    <row r="432" s="5" customFormat="1"/>
    <row r="433" s="5" customFormat="1"/>
    <row r="434" s="5" customFormat="1"/>
    <row r="435" s="5" customFormat="1"/>
    <row r="436" s="5" customFormat="1"/>
    <row r="437" s="5" customFormat="1"/>
    <row r="438" s="5" customFormat="1"/>
    <row r="439" s="5" customFormat="1"/>
    <row r="440" s="5" customFormat="1"/>
    <row r="441" s="5" customFormat="1"/>
    <row r="442" s="5" customFormat="1"/>
    <row r="443" s="5" customFormat="1"/>
    <row r="444" s="5" customFormat="1"/>
    <row r="445" s="5" customFormat="1"/>
    <row r="446" s="5" customFormat="1"/>
    <row r="447" s="5" customFormat="1"/>
    <row r="448" s="5" customFormat="1"/>
    <row r="449" s="5" customFormat="1"/>
    <row r="450" s="5" customFormat="1"/>
    <row r="451" s="5" customFormat="1"/>
    <row r="452" s="5" customFormat="1"/>
    <row r="453" s="5" customFormat="1"/>
    <row r="454" s="5" customFormat="1"/>
    <row r="455" s="5" customFormat="1"/>
    <row r="456" s="5" customFormat="1"/>
    <row r="457" s="5" customFormat="1"/>
    <row r="458" s="5" customFormat="1"/>
    <row r="459" s="5" customFormat="1"/>
    <row r="460" s="5" customFormat="1"/>
    <row r="461" s="5" customFormat="1"/>
    <row r="462" s="5" customFormat="1"/>
    <row r="463" s="5" customFormat="1"/>
    <row r="464" s="5" customFormat="1"/>
    <row r="465" s="5" customFormat="1"/>
    <row r="466" s="5" customFormat="1"/>
    <row r="467" s="5" customFormat="1"/>
    <row r="468" s="5" customFormat="1"/>
    <row r="469" s="5" customFormat="1"/>
    <row r="470" s="5" customFormat="1"/>
    <row r="471" s="5" customFormat="1"/>
    <row r="472" s="5" customFormat="1"/>
    <row r="473" s="5" customFormat="1"/>
    <row r="474" s="5" customFormat="1"/>
    <row r="475" s="5" customFormat="1"/>
    <row r="476" s="5" customFormat="1"/>
    <row r="477" s="5" customFormat="1"/>
    <row r="478" s="5" customFormat="1"/>
    <row r="479" s="5" customFormat="1"/>
    <row r="480" s="5" customFormat="1"/>
    <row r="481" s="5" customFormat="1"/>
    <row r="482" s="5" customFormat="1"/>
    <row r="483" s="5" customFormat="1"/>
    <row r="484" s="5" customFormat="1"/>
    <row r="485" s="5" customFormat="1"/>
    <row r="486" s="5" customFormat="1"/>
    <row r="487" s="5" customFormat="1"/>
    <row r="488" s="5" customFormat="1"/>
    <row r="489" s="5" customFormat="1"/>
    <row r="490" s="5" customFormat="1"/>
    <row r="491" s="5" customFormat="1"/>
    <row r="492" s="5" customFormat="1"/>
    <row r="493" s="5" customFormat="1"/>
    <row r="494" s="5" customFormat="1"/>
    <row r="495" s="5" customFormat="1"/>
    <row r="496" s="5" customFormat="1"/>
    <row r="497" s="5" customFormat="1"/>
    <row r="498" s="5" customFormat="1"/>
    <row r="499" s="5" customFormat="1"/>
    <row r="500" s="5" customFormat="1"/>
    <row r="501" s="5" customFormat="1"/>
    <row r="502" s="5" customFormat="1"/>
    <row r="503" s="5" customFormat="1"/>
    <row r="504" s="5" customFormat="1"/>
    <row r="505" s="5" customFormat="1"/>
    <row r="506" s="5" customFormat="1"/>
    <row r="507" s="5" customFormat="1"/>
    <row r="508" s="5" customFormat="1"/>
    <row r="509" s="5" customFormat="1"/>
    <row r="510" s="5" customFormat="1"/>
    <row r="511" s="5" customFormat="1"/>
    <row r="512" s="5" customFormat="1"/>
    <row r="513" s="5" customFormat="1"/>
    <row r="514" s="5" customFormat="1"/>
    <row r="515" s="5" customFormat="1"/>
    <row r="516" s="5" customFormat="1"/>
    <row r="517" s="5" customFormat="1"/>
    <row r="518" s="5" customFormat="1"/>
    <row r="519" s="5" customFormat="1"/>
    <row r="520" s="5" customFormat="1"/>
    <row r="521" s="5" customFormat="1"/>
    <row r="522" s="5" customFormat="1"/>
    <row r="523" s="5" customFormat="1"/>
    <row r="524" s="5" customFormat="1"/>
    <row r="525" s="5" customFormat="1"/>
    <row r="526" s="5" customFormat="1"/>
    <row r="527" s="5" customFormat="1"/>
    <row r="528" s="5" customFormat="1"/>
    <row r="529" s="5" customFormat="1"/>
    <row r="530" s="5" customFormat="1"/>
    <row r="531" s="5" customFormat="1"/>
    <row r="532" s="5" customFormat="1"/>
    <row r="533" s="5" customFormat="1"/>
    <row r="534" s="5" customFormat="1"/>
    <row r="535" s="5" customFormat="1"/>
    <row r="536" s="5" customFormat="1"/>
    <row r="537" s="5" customFormat="1"/>
    <row r="538" s="5" customFormat="1"/>
    <row r="539" s="5" customFormat="1"/>
    <row r="540" s="5" customFormat="1"/>
    <row r="541" s="5" customFormat="1"/>
    <row r="542" s="5" customFormat="1"/>
    <row r="543" s="5" customFormat="1"/>
    <row r="544" s="5" customFormat="1"/>
    <row r="545" s="5" customFormat="1"/>
    <row r="546" s="5" customFormat="1"/>
    <row r="547" s="5" customFormat="1"/>
    <row r="548" s="5" customFormat="1"/>
    <row r="549" s="5" customFormat="1"/>
    <row r="550" s="5" customFormat="1"/>
    <row r="551" s="5" customFormat="1"/>
    <row r="552" s="5" customFormat="1"/>
    <row r="553" s="5" customFormat="1"/>
    <row r="554" s="5" customFormat="1"/>
    <row r="555" s="5" customFormat="1"/>
    <row r="556" s="5" customFormat="1"/>
    <row r="557" s="5" customFormat="1"/>
    <row r="558" s="5" customFormat="1"/>
    <row r="559" s="5" customFormat="1"/>
    <row r="560" s="5" customFormat="1"/>
    <row r="561" s="5" customFormat="1"/>
    <row r="562" s="5" customFormat="1"/>
    <row r="563" s="5" customFormat="1"/>
    <row r="564" s="5" customFormat="1"/>
    <row r="565" s="5" customFormat="1"/>
    <row r="566" s="5" customFormat="1"/>
    <row r="567" s="5" customFormat="1"/>
    <row r="568" s="5" customFormat="1"/>
    <row r="569" s="5" customFormat="1"/>
    <row r="570" s="5" customFormat="1"/>
    <row r="571" s="5" customFormat="1"/>
    <row r="572" s="5" customFormat="1"/>
    <row r="573" s="5" customFormat="1"/>
    <row r="574" s="5" customFormat="1"/>
    <row r="575" s="5" customFormat="1"/>
    <row r="576" s="5" customFormat="1"/>
    <row r="577" s="5" customFormat="1"/>
    <row r="578" s="5" customFormat="1"/>
    <row r="579" s="5" customFormat="1"/>
    <row r="580" s="5" customFormat="1"/>
    <row r="581" s="5" customFormat="1"/>
    <row r="582" s="5" customFormat="1"/>
    <row r="583" s="5" customFormat="1"/>
    <row r="584" s="5" customFormat="1"/>
    <row r="585" s="5" customFormat="1"/>
    <row r="586" s="5" customFormat="1"/>
    <row r="587" s="5" customFormat="1"/>
    <row r="588" s="5" customFormat="1"/>
    <row r="589" s="5" customFormat="1"/>
    <row r="590" s="5" customFormat="1"/>
    <row r="591" s="5" customFormat="1"/>
    <row r="592" s="5" customFormat="1"/>
    <row r="593" s="5" customFormat="1"/>
    <row r="594" s="5" customFormat="1"/>
    <row r="595" s="5" customFormat="1"/>
    <row r="596" s="5" customFormat="1"/>
    <row r="597" s="5" customFormat="1"/>
    <row r="598" s="5" customFormat="1"/>
    <row r="599" s="5" customFormat="1"/>
    <row r="600" s="5" customFormat="1"/>
    <row r="601" s="5" customFormat="1"/>
    <row r="602" s="5" customFormat="1"/>
    <row r="603" s="5" customFormat="1"/>
    <row r="604" s="5" customFormat="1"/>
    <row r="605" s="5" customFormat="1"/>
    <row r="606" s="5" customFormat="1"/>
    <row r="607" s="5" customFormat="1"/>
    <row r="608" s="5" customFormat="1"/>
    <row r="609" s="5" customFormat="1"/>
    <row r="610" s="5" customFormat="1"/>
    <row r="611" s="5" customFormat="1"/>
    <row r="612" s="5" customFormat="1"/>
    <row r="613" s="5" customFormat="1"/>
    <row r="614" s="5" customFormat="1"/>
    <row r="615" s="5" customFormat="1"/>
    <row r="616" s="5" customFormat="1"/>
    <row r="617" s="5" customFormat="1"/>
    <row r="618" s="5" customFormat="1"/>
    <row r="619" s="5" customFormat="1"/>
    <row r="620" s="5" customFormat="1"/>
    <row r="621" s="5" customFormat="1"/>
    <row r="622" s="5" customFormat="1"/>
    <row r="623" s="5" customFormat="1"/>
    <row r="624" s="5" customFormat="1"/>
    <row r="625" s="5" customFormat="1"/>
    <row r="626" s="5" customFormat="1"/>
    <row r="627" s="5" customFormat="1"/>
    <row r="628" s="5" customFormat="1"/>
  </sheetData>
  <sheetProtection algorithmName="SHA-512" hashValue="ioHiZo82bLtjR1wei/RsdYQw2iIXvZM6VxO/Gv3NzXP3+0biORYsl//eG0HRFwLV9RJwKyaobdk5Ck9tZJ2Whw==" saltValue="7GiiRcuhUeZZByUJKAITfg==" spinCount="100000" sheet="1" objects="1" scenarios="1"/>
  <mergeCells count="656">
    <mergeCell ref="B34:EF35"/>
    <mergeCell ref="EB26:EF26"/>
    <mergeCell ref="EB27:EF27"/>
    <mergeCell ref="EB28:EF28"/>
    <mergeCell ref="EB29:EF29"/>
    <mergeCell ref="EB30:EF30"/>
    <mergeCell ref="EB31:EF31"/>
    <mergeCell ref="DT20:DW20"/>
    <mergeCell ref="DT21:DW21"/>
    <mergeCell ref="DT22:DW22"/>
    <mergeCell ref="DT23:DW23"/>
    <mergeCell ref="DT24:DW24"/>
    <mergeCell ref="DT25:DW25"/>
    <mergeCell ref="DT26:DW26"/>
    <mergeCell ref="DX20:EA20"/>
    <mergeCell ref="DX22:EA22"/>
    <mergeCell ref="DX23:EA23"/>
    <mergeCell ref="DK20:DN20"/>
    <mergeCell ref="DT27:DW27"/>
    <mergeCell ref="DC22:DF22"/>
    <mergeCell ref="DC29:DF29"/>
    <mergeCell ref="DG29:DJ29"/>
    <mergeCell ref="DG32:DL32"/>
    <mergeCell ref="DM32:DS32"/>
    <mergeCell ref="DX27:EA27"/>
    <mergeCell ref="DG14:DJ15"/>
    <mergeCell ref="DG16:DJ16"/>
    <mergeCell ref="HL18:HN18"/>
    <mergeCell ref="HL19:HN19"/>
    <mergeCell ref="HL16:HN16"/>
    <mergeCell ref="HI16:HK16"/>
    <mergeCell ref="HI18:HK18"/>
    <mergeCell ref="HI19:HK19"/>
    <mergeCell ref="DT18:DW18"/>
    <mergeCell ref="DT19:DW19"/>
    <mergeCell ref="DX16:EA16"/>
    <mergeCell ref="DX17:EA17"/>
    <mergeCell ref="DX18:EA18"/>
    <mergeCell ref="DX19:EA19"/>
    <mergeCell ref="EB24:EF24"/>
    <mergeCell ref="EB25:EF25"/>
    <mergeCell ref="DC26:DF26"/>
    <mergeCell ref="DT28:DW28"/>
    <mergeCell ref="DT29:DW29"/>
    <mergeCell ref="DO28:DS28"/>
    <mergeCell ref="DO29:DS29"/>
    <mergeCell ref="DC27:DF27"/>
    <mergeCell ref="DG26:DJ26"/>
    <mergeCell ref="DG27:DJ27"/>
    <mergeCell ref="DK26:DN26"/>
    <mergeCell ref="DK27:DN27"/>
    <mergeCell ref="DC28:DF28"/>
    <mergeCell ref="DG28:DJ28"/>
    <mergeCell ref="DO26:DS26"/>
    <mergeCell ref="DO27:DS27"/>
    <mergeCell ref="DK28:DN28"/>
    <mergeCell ref="DK29:DN29"/>
    <mergeCell ref="DX28:EA28"/>
    <mergeCell ref="DX29:EA29"/>
    <mergeCell ref="DG17:DJ17"/>
    <mergeCell ref="DG18:DJ18"/>
    <mergeCell ref="DG19:DJ19"/>
    <mergeCell ref="DG20:DJ20"/>
    <mergeCell ref="DG21:DJ21"/>
    <mergeCell ref="DG22:DJ22"/>
    <mergeCell ref="DK24:DN24"/>
    <mergeCell ref="DK25:DN25"/>
    <mergeCell ref="DO17:DS17"/>
    <mergeCell ref="DO18:DS18"/>
    <mergeCell ref="DO19:DS19"/>
    <mergeCell ref="DO20:DS20"/>
    <mergeCell ref="DO21:DS21"/>
    <mergeCell ref="DO22:DS22"/>
    <mergeCell ref="DO23:DS23"/>
    <mergeCell ref="DO24:DS24"/>
    <mergeCell ref="DO25:DS25"/>
    <mergeCell ref="DK17:DN17"/>
    <mergeCell ref="DK18:DN18"/>
    <mergeCell ref="DK19:DN19"/>
    <mergeCell ref="DT17:DW17"/>
    <mergeCell ref="DX26:EA26"/>
    <mergeCell ref="DC32:DF32"/>
    <mergeCell ref="DZ32:EF32"/>
    <mergeCell ref="DC30:DF30"/>
    <mergeCell ref="DC31:DF31"/>
    <mergeCell ref="DG30:DJ30"/>
    <mergeCell ref="DG31:DJ31"/>
    <mergeCell ref="DK30:DN30"/>
    <mergeCell ref="DK31:DN31"/>
    <mergeCell ref="DX30:EA30"/>
    <mergeCell ref="DX31:EA31"/>
    <mergeCell ref="DT30:DW30"/>
    <mergeCell ref="DO30:DS30"/>
    <mergeCell ref="DO31:DS31"/>
    <mergeCell ref="DT31:DW31"/>
    <mergeCell ref="DT32:DY32"/>
    <mergeCell ref="AX23:AZ23"/>
    <mergeCell ref="AX22:AZ22"/>
    <mergeCell ref="AU19:AW19"/>
    <mergeCell ref="BG18:BI18"/>
    <mergeCell ref="CR32:DB32"/>
    <mergeCell ref="CR29:DB29"/>
    <mergeCell ref="CR28:DB28"/>
    <mergeCell ref="CB22:CE22"/>
    <mergeCell ref="CR27:DB27"/>
    <mergeCell ref="CJ27:CM27"/>
    <mergeCell ref="CN27:CQ27"/>
    <mergeCell ref="BJ27:BM27"/>
    <mergeCell ref="BN27:BS27"/>
    <mergeCell ref="BY18:CA18"/>
    <mergeCell ref="CJ24:CM24"/>
    <mergeCell ref="CJ25:CM25"/>
    <mergeCell ref="CF25:CI25"/>
    <mergeCell ref="CF24:CI24"/>
    <mergeCell ref="CB24:CE24"/>
    <mergeCell ref="CR26:DB26"/>
    <mergeCell ref="AX26:AZ26"/>
    <mergeCell ref="BA22:BC22"/>
    <mergeCell ref="CN26:CQ26"/>
    <mergeCell ref="BT24:BX24"/>
    <mergeCell ref="Z24:AB24"/>
    <mergeCell ref="AF23:AH23"/>
    <mergeCell ref="AI21:AL21"/>
    <mergeCell ref="AI20:AL20"/>
    <mergeCell ref="AM20:AP20"/>
    <mergeCell ref="AC21:AE21"/>
    <mergeCell ref="AM21:AP21"/>
    <mergeCell ref="CN32:CQ32"/>
    <mergeCell ref="AM18:AP18"/>
    <mergeCell ref="BT25:BX25"/>
    <mergeCell ref="BT23:BX23"/>
    <mergeCell ref="BG25:BI25"/>
    <mergeCell ref="CB25:CE25"/>
    <mergeCell ref="BY20:CA20"/>
    <mergeCell ref="BY21:CA21"/>
    <mergeCell ref="BY22:CA22"/>
    <mergeCell ref="BY23:CA23"/>
    <mergeCell ref="BY24:CA24"/>
    <mergeCell ref="BY25:CA25"/>
    <mergeCell ref="BG22:BI22"/>
    <mergeCell ref="BG23:BI23"/>
    <mergeCell ref="BJ22:BM22"/>
    <mergeCell ref="BN23:BS23"/>
    <mergeCell ref="BN22:BS22"/>
    <mergeCell ref="B19:D19"/>
    <mergeCell ref="B20:D20"/>
    <mergeCell ref="B21:D21"/>
    <mergeCell ref="B22:D22"/>
    <mergeCell ref="B23:D23"/>
    <mergeCell ref="AI23:AL23"/>
    <mergeCell ref="I22:K22"/>
    <mergeCell ref="I23:K23"/>
    <mergeCell ref="I25:K25"/>
    <mergeCell ref="I24:K24"/>
    <mergeCell ref="V22:Y22"/>
    <mergeCell ref="AI22:AL22"/>
    <mergeCell ref="E25:H25"/>
    <mergeCell ref="E24:H24"/>
    <mergeCell ref="E23:H23"/>
    <mergeCell ref="E22:H22"/>
    <mergeCell ref="E21:H21"/>
    <mergeCell ref="E20:H20"/>
    <mergeCell ref="E19:H19"/>
    <mergeCell ref="Z23:AB23"/>
    <mergeCell ref="AC19:AE19"/>
    <mergeCell ref="AC20:AE20"/>
    <mergeCell ref="AF20:AH20"/>
    <mergeCell ref="AC22:AE22"/>
    <mergeCell ref="GL6:GN6"/>
    <mergeCell ref="GP6:GY6"/>
    <mergeCell ref="CN22:CQ22"/>
    <mergeCell ref="CN23:CQ23"/>
    <mergeCell ref="CR25:DB25"/>
    <mergeCell ref="CN25:CQ25"/>
    <mergeCell ref="CN12:DB13"/>
    <mergeCell ref="CR18:DB18"/>
    <mergeCell ref="CR19:DB19"/>
    <mergeCell ref="CR22:DB22"/>
    <mergeCell ref="CR23:DB23"/>
    <mergeCell ref="CR24:DB24"/>
    <mergeCell ref="CR20:DB20"/>
    <mergeCell ref="CR21:DB21"/>
    <mergeCell ref="CN24:CQ24"/>
    <mergeCell ref="CN19:CQ19"/>
    <mergeCell ref="CR17:DB17"/>
    <mergeCell ref="CN20:CQ20"/>
    <mergeCell ref="CN21:CQ21"/>
    <mergeCell ref="CN14:DB15"/>
    <mergeCell ref="DX24:EA24"/>
    <mergeCell ref="DX25:EA25"/>
    <mergeCell ref="DG24:DJ24"/>
    <mergeCell ref="DG25:DJ25"/>
    <mergeCell ref="DC23:DF23"/>
    <mergeCell ref="CJ22:CM22"/>
    <mergeCell ref="CJ23:CM23"/>
    <mergeCell ref="GZ7:HI8"/>
    <mergeCell ref="GQ9:GX9"/>
    <mergeCell ref="GL9:GO9"/>
    <mergeCell ref="GK7:GK8"/>
    <mergeCell ref="DC24:DF24"/>
    <mergeCell ref="DC25:DF25"/>
    <mergeCell ref="DT13:EF13"/>
    <mergeCell ref="EB17:EF17"/>
    <mergeCell ref="EB18:EF18"/>
    <mergeCell ref="EB19:EF19"/>
    <mergeCell ref="EB20:EF20"/>
    <mergeCell ref="HI20:HK20"/>
    <mergeCell ref="HI21:HK21"/>
    <mergeCell ref="CD7:CM7"/>
    <mergeCell ref="DC13:DS13"/>
    <mergeCell ref="DO14:DS15"/>
    <mergeCell ref="DO16:DS16"/>
    <mergeCell ref="DT14:DW15"/>
    <mergeCell ref="DT16:DW16"/>
    <mergeCell ref="CB20:CE20"/>
    <mergeCell ref="CB21:CE21"/>
    <mergeCell ref="BY14:CA15"/>
    <mergeCell ref="BD23:BF23"/>
    <mergeCell ref="BD18:BF18"/>
    <mergeCell ref="CJ17:CM17"/>
    <mergeCell ref="EB22:EF22"/>
    <mergeCell ref="EB23:EF23"/>
    <mergeCell ref="DX21:EA21"/>
    <mergeCell ref="EB21:EF21"/>
    <mergeCell ref="DG23:DJ23"/>
    <mergeCell ref="DK21:DN21"/>
    <mergeCell ref="DK22:DN22"/>
    <mergeCell ref="DK23:DN23"/>
    <mergeCell ref="DX14:EA15"/>
    <mergeCell ref="DK16:DN16"/>
    <mergeCell ref="CF21:CI21"/>
    <mergeCell ref="CB19:CE19"/>
    <mergeCell ref="CF17:CI17"/>
    <mergeCell ref="CF18:CI18"/>
    <mergeCell ref="CF19:CI19"/>
    <mergeCell ref="BD19:BF19"/>
    <mergeCell ref="CN16:DB16"/>
    <mergeCell ref="BT19:BX19"/>
    <mergeCell ref="CJ14:CM15"/>
    <mergeCell ref="BT17:BX17"/>
    <mergeCell ref="JG8:JQ9"/>
    <mergeCell ref="IK10:IT11"/>
    <mergeCell ref="BA18:BC18"/>
    <mergeCell ref="BA17:BC17"/>
    <mergeCell ref="BA19:BC19"/>
    <mergeCell ref="BA20:BC20"/>
    <mergeCell ref="BA21:BC21"/>
    <mergeCell ref="CJ21:CM21"/>
    <mergeCell ref="DK14:DN15"/>
    <mergeCell ref="EB14:EF15"/>
    <mergeCell ref="DC12:EF12"/>
    <mergeCell ref="DC17:DF17"/>
    <mergeCell ref="DC14:DF15"/>
    <mergeCell ref="DC16:DF16"/>
    <mergeCell ref="DC18:DF18"/>
    <mergeCell ref="DC19:DF19"/>
    <mergeCell ref="DC20:DF20"/>
    <mergeCell ref="DC21:DF21"/>
    <mergeCell ref="EB16:EF16"/>
    <mergeCell ref="BD20:BF20"/>
    <mergeCell ref="BT20:BX20"/>
    <mergeCell ref="BT21:BX21"/>
    <mergeCell ref="BY16:CA16"/>
    <mergeCell ref="BN16:BS16"/>
    <mergeCell ref="CN17:CQ17"/>
    <mergeCell ref="CN18:CQ18"/>
    <mergeCell ref="CB14:CE15"/>
    <mergeCell ref="CJ18:CM18"/>
    <mergeCell ref="CF16:CI16"/>
    <mergeCell ref="V14:Y15"/>
    <mergeCell ref="Z14:AB15"/>
    <mergeCell ref="AC14:AE15"/>
    <mergeCell ref="AF14:AH15"/>
    <mergeCell ref="AI14:AL15"/>
    <mergeCell ref="AM14:AP15"/>
    <mergeCell ref="AQ14:AT15"/>
    <mergeCell ref="AU14:AW15"/>
    <mergeCell ref="BA14:BC15"/>
    <mergeCell ref="AX14:AZ15"/>
    <mergeCell ref="BG16:BI16"/>
    <mergeCell ref="BJ16:BM16"/>
    <mergeCell ref="BD14:BF15"/>
    <mergeCell ref="BG14:BI15"/>
    <mergeCell ref="BJ14:BM15"/>
    <mergeCell ref="CF14:CI15"/>
    <mergeCell ref="CB16:CE16"/>
    <mergeCell ref="CJ16:CM16"/>
    <mergeCell ref="BY17:CA17"/>
    <mergeCell ref="CB17:CE17"/>
    <mergeCell ref="CB18:CE18"/>
    <mergeCell ref="BT18:BX18"/>
    <mergeCell ref="CF22:CI22"/>
    <mergeCell ref="CF23:CI23"/>
    <mergeCell ref="CB23:CE23"/>
    <mergeCell ref="BT22:BX22"/>
    <mergeCell ref="BY19:CA19"/>
    <mergeCell ref="CJ19:CM19"/>
    <mergeCell ref="CJ20:CM20"/>
    <mergeCell ref="CF20:CI20"/>
    <mergeCell ref="BG24:BI24"/>
    <mergeCell ref="BA25:BC25"/>
    <mergeCell ref="BJ23:BM23"/>
    <mergeCell ref="BJ24:BM24"/>
    <mergeCell ref="BJ25:BM25"/>
    <mergeCell ref="BN24:BS24"/>
    <mergeCell ref="BN25:BS25"/>
    <mergeCell ref="BA23:BC23"/>
    <mergeCell ref="BA26:BC26"/>
    <mergeCell ref="BD26:BF26"/>
    <mergeCell ref="BG26:BI26"/>
    <mergeCell ref="BJ26:BM26"/>
    <mergeCell ref="BN26:BS26"/>
    <mergeCell ref="BT26:BX26"/>
    <mergeCell ref="BY26:CA26"/>
    <mergeCell ref="CF26:CI26"/>
    <mergeCell ref="CJ26:CM26"/>
    <mergeCell ref="CN28:CQ28"/>
    <mergeCell ref="BN28:BS28"/>
    <mergeCell ref="BT28:BX28"/>
    <mergeCell ref="CB29:CE29"/>
    <mergeCell ref="AQ28:AT28"/>
    <mergeCell ref="AU28:AW28"/>
    <mergeCell ref="AX28:AZ28"/>
    <mergeCell ref="BA28:BC28"/>
    <mergeCell ref="BD28:BF28"/>
    <mergeCell ref="BG28:BI28"/>
    <mergeCell ref="BJ28:BM28"/>
    <mergeCell ref="CJ28:CM28"/>
    <mergeCell ref="CF28:CI28"/>
    <mergeCell ref="BY28:CA28"/>
    <mergeCell ref="CJ29:CM29"/>
    <mergeCell ref="CN29:CQ29"/>
    <mergeCell ref="BT29:BX29"/>
    <mergeCell ref="BY29:CA29"/>
    <mergeCell ref="B29:D29"/>
    <mergeCell ref="I29:K29"/>
    <mergeCell ref="E29:H29"/>
    <mergeCell ref="V29:Y29"/>
    <mergeCell ref="Z29:AB29"/>
    <mergeCell ref="AC29:AE29"/>
    <mergeCell ref="AF29:AH29"/>
    <mergeCell ref="AI29:AL29"/>
    <mergeCell ref="AM29:AP29"/>
    <mergeCell ref="B28:D28"/>
    <mergeCell ref="I28:K28"/>
    <mergeCell ref="E28:H28"/>
    <mergeCell ref="V28:Y28"/>
    <mergeCell ref="Z28:AB28"/>
    <mergeCell ref="AC28:AE28"/>
    <mergeCell ref="AF28:AH28"/>
    <mergeCell ref="AI28:AL28"/>
    <mergeCell ref="AM28:AP28"/>
    <mergeCell ref="CJ31:CM31"/>
    <mergeCell ref="CN31:CQ31"/>
    <mergeCell ref="CJ30:CM30"/>
    <mergeCell ref="CN30:CQ30"/>
    <mergeCell ref="CR30:DB30"/>
    <mergeCell ref="CR31:DB31"/>
    <mergeCell ref="B30:D30"/>
    <mergeCell ref="I30:K30"/>
    <mergeCell ref="E30:H30"/>
    <mergeCell ref="V30:Y30"/>
    <mergeCell ref="Z30:AB30"/>
    <mergeCell ref="AC30:AE30"/>
    <mergeCell ref="AF30:AH30"/>
    <mergeCell ref="AI30:AL30"/>
    <mergeCell ref="AM30:AP30"/>
    <mergeCell ref="AQ30:AT30"/>
    <mergeCell ref="AU30:AW30"/>
    <mergeCell ref="AX30:AZ30"/>
    <mergeCell ref="BA30:BC30"/>
    <mergeCell ref="BD30:BF30"/>
    <mergeCell ref="BG30:BI30"/>
    <mergeCell ref="BJ30:BM30"/>
    <mergeCell ref="BN30:BS30"/>
    <mergeCell ref="BT30:BX30"/>
    <mergeCell ref="CJ32:CM32"/>
    <mergeCell ref="CF32:CI32"/>
    <mergeCell ref="BN32:BS32"/>
    <mergeCell ref="CF31:CI31"/>
    <mergeCell ref="B31:D31"/>
    <mergeCell ref="I31:K31"/>
    <mergeCell ref="E31:H31"/>
    <mergeCell ref="V31:Y31"/>
    <mergeCell ref="Z31:AB31"/>
    <mergeCell ref="AC31:AE31"/>
    <mergeCell ref="AF31:AH31"/>
    <mergeCell ref="AI31:AL31"/>
    <mergeCell ref="AM31:AP31"/>
    <mergeCell ref="AQ31:AT31"/>
    <mergeCell ref="AU31:AW31"/>
    <mergeCell ref="AX31:AZ31"/>
    <mergeCell ref="BA31:BC31"/>
    <mergeCell ref="BD31:BF31"/>
    <mergeCell ref="BG31:BI31"/>
    <mergeCell ref="BJ31:BM31"/>
    <mergeCell ref="BN31:BS31"/>
    <mergeCell ref="BT31:BX31"/>
    <mergeCell ref="B32:D32"/>
    <mergeCell ref="E32:H32"/>
    <mergeCell ref="BY32:CA32"/>
    <mergeCell ref="CB32:CE32"/>
    <mergeCell ref="AQ32:AT32"/>
    <mergeCell ref="AU32:AW32"/>
    <mergeCell ref="AX32:AZ32"/>
    <mergeCell ref="BA32:BC32"/>
    <mergeCell ref="BD32:BF32"/>
    <mergeCell ref="BG32:BI32"/>
    <mergeCell ref="BJ32:BM32"/>
    <mergeCell ref="DZ56:ES56"/>
    <mergeCell ref="BT12:CE13"/>
    <mergeCell ref="CF12:CM13"/>
    <mergeCell ref="L25:P25"/>
    <mergeCell ref="L26:P26"/>
    <mergeCell ref="L27:P27"/>
    <mergeCell ref="L28:P28"/>
    <mergeCell ref="L29:P29"/>
    <mergeCell ref="L30:P30"/>
    <mergeCell ref="L31:P31"/>
    <mergeCell ref="V26:Y26"/>
    <mergeCell ref="Z26:AB26"/>
    <mergeCell ref="Q31:U31"/>
    <mergeCell ref="CB26:CE26"/>
    <mergeCell ref="AM26:AP26"/>
    <mergeCell ref="AQ26:AT26"/>
    <mergeCell ref="AU26:AW26"/>
    <mergeCell ref="V16:Y16"/>
    <mergeCell ref="Z16:AB16"/>
    <mergeCell ref="AM32:AP32"/>
    <mergeCell ref="CF27:CI27"/>
    <mergeCell ref="AU22:AW22"/>
    <mergeCell ref="AX24:AZ24"/>
    <mergeCell ref="BT32:BX32"/>
    <mergeCell ref="AI27:AL27"/>
    <mergeCell ref="CB31:CE31"/>
    <mergeCell ref="CB28:CE28"/>
    <mergeCell ref="BY27:CA27"/>
    <mergeCell ref="CB27:CE27"/>
    <mergeCell ref="BY31:CA31"/>
    <mergeCell ref="CB30:CE30"/>
    <mergeCell ref="AX27:AZ27"/>
    <mergeCell ref="BA27:BC27"/>
    <mergeCell ref="BD27:BF27"/>
    <mergeCell ref="BG27:BI27"/>
    <mergeCell ref="BT27:BX27"/>
    <mergeCell ref="AM22:AP22"/>
    <mergeCell ref="AM27:AP27"/>
    <mergeCell ref="AQ27:AT27"/>
    <mergeCell ref="AU27:AW27"/>
    <mergeCell ref="CF30:CI30"/>
    <mergeCell ref="BY30:CA30"/>
    <mergeCell ref="CF29:CI29"/>
    <mergeCell ref="AQ29:AT29"/>
    <mergeCell ref="AU29:AW29"/>
    <mergeCell ref="AX29:AZ29"/>
    <mergeCell ref="BA29:BC29"/>
    <mergeCell ref="BD29:BF29"/>
    <mergeCell ref="BG29:BI29"/>
    <mergeCell ref="BJ29:BM29"/>
    <mergeCell ref="BN29:BS29"/>
    <mergeCell ref="AU23:AW23"/>
    <mergeCell ref="AU24:AW24"/>
    <mergeCell ref="AM24:AP24"/>
    <mergeCell ref="AM25:AP25"/>
    <mergeCell ref="BD22:BF22"/>
    <mergeCell ref="AX25:AZ25"/>
    <mergeCell ref="BD24:BF24"/>
    <mergeCell ref="BD25:BF25"/>
    <mergeCell ref="BA24:BC24"/>
    <mergeCell ref="B5:O9"/>
    <mergeCell ref="B10:O11"/>
    <mergeCell ref="P10:X11"/>
    <mergeCell ref="B27:D27"/>
    <mergeCell ref="AI16:AL16"/>
    <mergeCell ref="AM16:AP16"/>
    <mergeCell ref="AQ16:AT16"/>
    <mergeCell ref="AU16:AW16"/>
    <mergeCell ref="AX16:AZ16"/>
    <mergeCell ref="AX18:AZ18"/>
    <mergeCell ref="AX19:AZ19"/>
    <mergeCell ref="AU17:AW17"/>
    <mergeCell ref="AQ18:AT18"/>
    <mergeCell ref="I17:K17"/>
    <mergeCell ref="B24:D24"/>
    <mergeCell ref="B25:D25"/>
    <mergeCell ref="I19:K19"/>
    <mergeCell ref="AF16:AH16"/>
    <mergeCell ref="AF19:AH19"/>
    <mergeCell ref="V27:Y27"/>
    <mergeCell ref="AF26:AH26"/>
    <mergeCell ref="AI26:AL26"/>
    <mergeCell ref="AM23:AP23"/>
    <mergeCell ref="AF27:AH27"/>
    <mergeCell ref="BT14:BX15"/>
    <mergeCell ref="B12:AL13"/>
    <mergeCell ref="AM17:AP17"/>
    <mergeCell ref="AC16:AE16"/>
    <mergeCell ref="AQ17:AT17"/>
    <mergeCell ref="BT16:BX16"/>
    <mergeCell ref="Q14:U15"/>
    <mergeCell ref="Q16:U16"/>
    <mergeCell ref="Q17:U17"/>
    <mergeCell ref="BA16:BC16"/>
    <mergeCell ref="BD16:BF16"/>
    <mergeCell ref="Z17:AB17"/>
    <mergeCell ref="AC17:AE17"/>
    <mergeCell ref="BJ17:BM17"/>
    <mergeCell ref="BG17:BI17"/>
    <mergeCell ref="BN17:BS17"/>
    <mergeCell ref="BD17:BF17"/>
    <mergeCell ref="AM12:BS13"/>
    <mergeCell ref="V17:Y17"/>
    <mergeCell ref="AF17:AH17"/>
    <mergeCell ref="AI17:AL17"/>
    <mergeCell ref="L14:P15"/>
    <mergeCell ref="L16:P16"/>
    <mergeCell ref="BN14:BS15"/>
    <mergeCell ref="BG19:BI19"/>
    <mergeCell ref="BG20:BI20"/>
    <mergeCell ref="BG21:BI21"/>
    <mergeCell ref="BD21:BF21"/>
    <mergeCell ref="BJ19:BM19"/>
    <mergeCell ref="BJ18:BM18"/>
    <mergeCell ref="BN18:BS18"/>
    <mergeCell ref="BJ20:BM20"/>
    <mergeCell ref="BJ21:BM21"/>
    <mergeCell ref="BN19:BS19"/>
    <mergeCell ref="BN20:BS20"/>
    <mergeCell ref="BN21:BS21"/>
    <mergeCell ref="V19:Y19"/>
    <mergeCell ref="V20:Y20"/>
    <mergeCell ref="AI19:AL19"/>
    <mergeCell ref="AQ19:AT19"/>
    <mergeCell ref="AX17:AZ17"/>
    <mergeCell ref="L20:P20"/>
    <mergeCell ref="L21:P21"/>
    <mergeCell ref="AU20:AW20"/>
    <mergeCell ref="AU21:AW21"/>
    <mergeCell ref="AF18:AH18"/>
    <mergeCell ref="Z18:AB18"/>
    <mergeCell ref="Z19:AB19"/>
    <mergeCell ref="Z20:AB20"/>
    <mergeCell ref="Z21:AB21"/>
    <mergeCell ref="AC18:AE18"/>
    <mergeCell ref="Q18:U18"/>
    <mergeCell ref="Q19:U19"/>
    <mergeCell ref="Q20:U20"/>
    <mergeCell ref="Q21:U21"/>
    <mergeCell ref="AI18:AL18"/>
    <mergeCell ref="AU18:AW18"/>
    <mergeCell ref="AX20:AZ20"/>
    <mergeCell ref="AX21:AZ21"/>
    <mergeCell ref="I32:AL32"/>
    <mergeCell ref="AC26:AE26"/>
    <mergeCell ref="Q28:U28"/>
    <mergeCell ref="Q29:U29"/>
    <mergeCell ref="Q30:U30"/>
    <mergeCell ref="L22:P22"/>
    <mergeCell ref="L23:P23"/>
    <mergeCell ref="L24:P24"/>
    <mergeCell ref="Z27:AB27"/>
    <mergeCell ref="Q25:U25"/>
    <mergeCell ref="Q26:U26"/>
    <mergeCell ref="Q27:U27"/>
    <mergeCell ref="I26:K26"/>
    <mergeCell ref="AC27:AE27"/>
    <mergeCell ref="Q22:U22"/>
    <mergeCell ref="Q23:U23"/>
    <mergeCell ref="Z25:AB25"/>
    <mergeCell ref="AC24:AE24"/>
    <mergeCell ref="Q24:U24"/>
    <mergeCell ref="Z22:AB22"/>
    <mergeCell ref="AF22:AH22"/>
    <mergeCell ref="V25:Y25"/>
    <mergeCell ref="V23:Y23"/>
    <mergeCell ref="V24:Y24"/>
    <mergeCell ref="DO11:DS11"/>
    <mergeCell ref="DT11:DW11"/>
    <mergeCell ref="DX11:EA11"/>
    <mergeCell ref="EC11:EF11"/>
    <mergeCell ref="I18:K18"/>
    <mergeCell ref="AQ22:AT22"/>
    <mergeCell ref="AC25:AE25"/>
    <mergeCell ref="AF24:AH24"/>
    <mergeCell ref="AF25:AH25"/>
    <mergeCell ref="AI24:AL24"/>
    <mergeCell ref="AI25:AL25"/>
    <mergeCell ref="AQ20:AT20"/>
    <mergeCell ref="AQ21:AT21"/>
    <mergeCell ref="AC23:AE23"/>
    <mergeCell ref="I14:K15"/>
    <mergeCell ref="I16:K16"/>
    <mergeCell ref="I20:K20"/>
    <mergeCell ref="I21:K21"/>
    <mergeCell ref="L17:P17"/>
    <mergeCell ref="L19:P19"/>
    <mergeCell ref="L18:P18"/>
    <mergeCell ref="AM19:AP19"/>
    <mergeCell ref="AU25:AW25"/>
    <mergeCell ref="AQ23:AT23"/>
    <mergeCell ref="I27:K27"/>
    <mergeCell ref="B2:CM4"/>
    <mergeCell ref="P5:AA5"/>
    <mergeCell ref="P6:AA6"/>
    <mergeCell ref="CD6:CM6"/>
    <mergeCell ref="DC11:DF11"/>
    <mergeCell ref="DG11:DJ11"/>
    <mergeCell ref="DK11:DN11"/>
    <mergeCell ref="E27:H27"/>
    <mergeCell ref="B14:D15"/>
    <mergeCell ref="B16:D16"/>
    <mergeCell ref="B26:D26"/>
    <mergeCell ref="E26:H26"/>
    <mergeCell ref="E16:H16"/>
    <mergeCell ref="E14:H15"/>
    <mergeCell ref="E18:H18"/>
    <mergeCell ref="E17:H17"/>
    <mergeCell ref="B17:D17"/>
    <mergeCell ref="B18:D18"/>
    <mergeCell ref="AQ24:AT24"/>
    <mergeCell ref="V18:Y18"/>
    <mergeCell ref="AF21:AH21"/>
    <mergeCell ref="V21:Y21"/>
    <mergeCell ref="AQ25:AT25"/>
    <mergeCell ref="AM11:BB11"/>
    <mergeCell ref="Y11:AL11"/>
    <mergeCell ref="Y10:AL10"/>
    <mergeCell ref="P9:AL9"/>
    <mergeCell ref="AB8:AL8"/>
    <mergeCell ref="AB6:AL6"/>
    <mergeCell ref="AB7:AL7"/>
    <mergeCell ref="BT8:CC8"/>
    <mergeCell ref="BC11:BS11"/>
    <mergeCell ref="BC10:BS10"/>
    <mergeCell ref="BT11:CM11"/>
    <mergeCell ref="BT10:CM10"/>
    <mergeCell ref="BL9:BS9"/>
    <mergeCell ref="BC9:BK9"/>
    <mergeCell ref="BC8:BS8"/>
    <mergeCell ref="BL7:BS7"/>
    <mergeCell ref="BC6:BK6"/>
    <mergeCell ref="BC7:BK7"/>
    <mergeCell ref="BL6:BS6"/>
    <mergeCell ref="BT6:CC6"/>
    <mergeCell ref="BT7:CC7"/>
    <mergeCell ref="CD8:CM8"/>
    <mergeCell ref="BT9:CC9"/>
    <mergeCell ref="CD9:CM9"/>
    <mergeCell ref="AM6:BB7"/>
    <mergeCell ref="AM8:BB8"/>
    <mergeCell ref="AM9:AT9"/>
    <mergeCell ref="P7:AA7"/>
    <mergeCell ref="P8:AA8"/>
    <mergeCell ref="AB5:CM5"/>
    <mergeCell ref="AU9:BB9"/>
    <mergeCell ref="AM10:BB10"/>
  </mergeCells>
  <conditionalFormatting sqref="CR17:DB33">
    <cfRule type="cellIs" dxfId="20" priority="30" operator="equal">
      <formula>"Sıvılaşma Yok"</formula>
    </cfRule>
    <cfRule type="cellIs" dxfId="19" priority="31" operator="equal">
      <formula>"Sıvılaşma Beklenir"</formula>
    </cfRule>
  </conditionalFormatting>
  <conditionalFormatting sqref="ED33:ER33">
    <cfRule type="cellIs" dxfId="18" priority="26" operator="equal">
      <formula>"Çok Düşük"</formula>
    </cfRule>
    <cfRule type="cellIs" dxfId="17" priority="27" operator="equal">
      <formula>"Düşük"</formula>
    </cfRule>
    <cfRule type="cellIs" dxfId="16" priority="28" operator="equal">
      <formula>"Çok Yüksek"</formula>
    </cfRule>
    <cfRule type="cellIs" dxfId="15" priority="29" operator="equal">
      <formula>"Yüksek"</formula>
    </cfRule>
  </conditionalFormatting>
  <conditionalFormatting sqref="DG32">
    <cfRule type="cellIs" dxfId="14" priority="14" operator="equal">
      <formula>"Çok Düşük"</formula>
    </cfRule>
    <cfRule type="cellIs" dxfId="13" priority="15" operator="equal">
      <formula>"Düşük"</formula>
    </cfRule>
    <cfRule type="cellIs" dxfId="12" priority="16" operator="equal">
      <formula>"Çok Yüksek"</formula>
    </cfRule>
    <cfRule type="cellIs" dxfId="11" priority="17" operator="equal">
      <formula>"Yüksek"</formula>
    </cfRule>
  </conditionalFormatting>
  <conditionalFormatting sqref="DM32 DT32 DZ32">
    <cfRule type="cellIs" dxfId="10" priority="18" operator="equal">
      <formula>"Çok Düşük"</formula>
    </cfRule>
    <cfRule type="cellIs" dxfId="9" priority="19" operator="equal">
      <formula>"Düşük"</formula>
    </cfRule>
    <cfRule type="cellIs" dxfId="8" priority="20" operator="equal">
      <formula>"Çok Yüksek"</formula>
    </cfRule>
    <cfRule type="cellIs" dxfId="7" priority="21" operator="equal">
      <formula>"Yüksek"</formula>
    </cfRule>
  </conditionalFormatting>
  <conditionalFormatting sqref="DM32:DS32">
    <cfRule type="cellIs" dxfId="6" priority="3" operator="equal">
      <formula>"Sıvılaşma Yok"</formula>
    </cfRule>
    <cfRule type="cellIs" dxfId="5" priority="6" operator="equal">
      <formula>"Orta"</formula>
    </cfRule>
  </conditionalFormatting>
  <conditionalFormatting sqref="DG32:DL32">
    <cfRule type="cellIs" dxfId="4" priority="5" operator="equal">
      <formula>"Sıvılaşma Yok"</formula>
    </cfRule>
  </conditionalFormatting>
  <conditionalFormatting sqref="V17:Y31">
    <cfRule type="expression" dxfId="3" priority="1">
      <formula>V17&gt;=12</formula>
    </cfRule>
  </conditionalFormatting>
  <conditionalFormatting sqref="Z17:AB31">
    <cfRule type="expression" dxfId="2" priority="42">
      <formula>AND($BL$9="DTS - 4",V17&gt;10,Z17&gt;20)</formula>
    </cfRule>
  </conditionalFormatting>
  <conditionalFormatting sqref="V17:Y31">
    <cfRule type="expression" dxfId="1" priority="43">
      <formula>AND($BL$9="DTS - 4",V17&gt;10,Z17&gt;20)</formula>
    </cfRule>
  </conditionalFormatting>
  <conditionalFormatting sqref="AI17:AL31">
    <cfRule type="expression" dxfId="0" priority="44">
      <formula>AND($BL$9="DTS - 4",AI17&gt;35,BJ17&gt;20)</formula>
    </cfRule>
  </conditionalFormatting>
  <printOptions horizontalCentered="1"/>
  <pageMargins left="0.19685039370078741" right="0.19685039370078741" top="0.39370078740157483" bottom="0.59055118110236227" header="0" footer="0"/>
  <pageSetup paperSize="9" scale="60" orientation="landscape"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Tablolar!$A$32:$A$40</xm:f>
          </x14:formula1>
          <xm:sqref>BL9</xm:sqref>
        </x14:dataValidation>
        <x14:dataValidation type="list" allowBlank="1" showInputMessage="1" showErrorMessage="1">
          <x14:formula1>
            <xm:f>Tablolar!$T$2:$T$49</xm:f>
          </x14:formula1>
          <xm:sqref>Q18:U31</xm:sqref>
        </x14:dataValidation>
        <x14:dataValidation type="list" allowBlank="1" showInputMessage="1" showErrorMessage="1">
          <x14:formula1>
            <xm:f>Tablolar!$T$2:$T$50</xm:f>
          </x14:formula1>
          <xm:sqref>Q17:U17</xm:sqref>
        </x14:dataValidation>
        <x14:dataValidation type="list" allowBlank="1" showInputMessage="1" showErrorMessage="1">
          <x14:formula1>
            <xm:f>Tablolar!$C$7:$C$8</xm:f>
          </x14:formula1>
          <xm:sqref>Y11</xm:sqref>
        </x14:dataValidation>
        <x14:dataValidation type="list" allowBlank="1" showInputMessage="1" showErrorMessage="1">
          <x14:formula1>
            <xm:f>Tablolar!$C$10:$C$12</xm:f>
          </x14:formula1>
          <xm:sqref>AM11</xm:sqref>
        </x14:dataValidation>
        <x14:dataValidation type="list" allowBlank="1" showInputMessage="1" showErrorMessage="1">
          <x14:formula1>
            <xm:f>Tablolar!$N$2:$N$32</xm:f>
          </x14:formula1>
          <xm:sqref>L17:P31</xm:sqref>
        </x14:dataValidation>
        <x14:dataValidation type="list" allowBlank="1" showInputMessage="1" showErrorMessage="1">
          <x14:formula1>
            <xm:f>Tablolar!$C$14:$C$16</xm:f>
          </x14:formula1>
          <xm:sqref>BC11</xm:sqref>
        </x14:dataValidation>
        <x14:dataValidation type="list" allowBlank="1" showInputMessage="1" showErrorMessage="1">
          <x14:formula1>
            <xm:f>Tablolar!$A$26:$A$29</xm:f>
          </x14:formula1>
          <xm:sqref>CD8</xm:sqref>
        </x14:dataValidation>
        <x14:dataValidation type="list" allowBlank="1" showInputMessage="1" showErrorMessage="1">
          <x14:formula1>
            <xm:f>Tablolar!$A$45:$A$50</xm:f>
          </x14:formula1>
          <xm:sqref>BT7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Tablolar</vt:lpstr>
      <vt:lpstr>Sıvılaşma Potansiyeli Analizi</vt:lpstr>
      <vt:lpstr>'Sıvılaşma Potansiyeli Analizi'!Yazdırma_Alanı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2019-08-07T06:29:04Z</dcterms:modified>
</cp:coreProperties>
</file>